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Pénzügy\2025. évi zárszámadás\KKIT\"/>
    </mc:Choice>
  </mc:AlternateContent>
  <xr:revisionPtr revIDLastSave="0" documentId="13_ncr:1_{1BB18C74-AEAA-4A4C-9F05-7D75CDC86AC4}" xr6:coauthVersionLast="47" xr6:coauthVersionMax="47" xr10:uidLastSave="{00000000-0000-0000-0000-000000000000}"/>
  <bookViews>
    <workbookView xWindow="-120" yWindow="-120" windowWidth="29040" windowHeight="15840" tabRatio="923" firstSheet="3" activeTab="64" xr2:uid="{00000000-000D-0000-FFFF-FFFF00000000}"/>
  </bookViews>
  <sheets>
    <sheet name="Z_TARTALOMJEGYZÉK" sheetId="209" r:id="rId1"/>
    <sheet name="Z_ALAPADATOK" sheetId="94" r:id="rId2"/>
    <sheet name="Z_ÖSSZEFÜGGÉSEK" sheetId="75" r:id="rId3"/>
    <sheet name="Z_1.mell." sheetId="1" r:id="rId4"/>
    <sheet name="Z_2.mell" sheetId="73" r:id="rId5"/>
    <sheet name="Z_3..mell" sheetId="61" r:id="rId6"/>
    <sheet name="Z_ELLENŐRZÉS" sheetId="76" r:id="rId7"/>
    <sheet name="Z_4.mell" sheetId="214" r:id="rId8"/>
    <sheet name="Z_5.mell" sheetId="210" r:id="rId9"/>
    <sheet name="Z_6.mell." sheetId="64" r:id="rId10"/>
    <sheet name="Z_7.mell." sheetId="132" r:id="rId11"/>
    <sheet name="Z_8.mell" sheetId="215" r:id="rId12"/>
    <sheet name="Z_9.mell" sheetId="219" r:id="rId13"/>
    <sheet name="Z_10.sz.mell" sheetId="79" r:id="rId14"/>
    <sheet name="Z_11.mell." sheetId="198" r:id="rId15"/>
    <sheet name="Z_6.1.1.sz.mell" sheetId="133" state="hidden" r:id="rId16"/>
    <sheet name="Z_6.1.2.sz.mell" sheetId="134" state="hidden" r:id="rId17"/>
    <sheet name="Z_6.1.3.sz.mell" sheetId="135" state="hidden" r:id="rId18"/>
    <sheet name="Z_6.2.1.sz.mell" sheetId="138" state="hidden" r:id="rId19"/>
    <sheet name="Z_6.2.2.sz.mell" sheetId="137" state="hidden" r:id="rId20"/>
    <sheet name="Z_6.2.3.sz.mell" sheetId="136" state="hidden" r:id="rId21"/>
    <sheet name="Z_6.3.1.sz.mell" sheetId="139" state="hidden" r:id="rId22"/>
    <sheet name="Z_6.3.2.sz.mell" sheetId="140" state="hidden" r:id="rId23"/>
    <sheet name="Z_6.3.3.sz.mell" sheetId="141" state="hidden" r:id="rId24"/>
    <sheet name="Z_6.4.1.sz.mell" sheetId="146" state="hidden" r:id="rId25"/>
    <sheet name="Z_6.4.2.sz.mell" sheetId="147" state="hidden" r:id="rId26"/>
    <sheet name="Z_6.4.3.sz.mell" sheetId="148" state="hidden" r:id="rId27"/>
    <sheet name="Z_6.5.sz.mell" sheetId="149" state="hidden" r:id="rId28"/>
    <sheet name="Z_6.5.1.sz.mell" sheetId="150" state="hidden" r:id="rId29"/>
    <sheet name="Z_6.5.2.sz.mell" sheetId="151" state="hidden" r:id="rId30"/>
    <sheet name="Z_6.5.3.sz.mell" sheetId="152" state="hidden" r:id="rId31"/>
    <sheet name="Z_6.6.sz.mell" sheetId="153" state="hidden" r:id="rId32"/>
    <sheet name="Z_6.6.1.sz.mell" sheetId="154" state="hidden" r:id="rId33"/>
    <sheet name="Z_6.6.2.sz.mell" sheetId="155" state="hidden" r:id="rId34"/>
    <sheet name="Z_6.6.3.sz.mell" sheetId="156" state="hidden" r:id="rId35"/>
    <sheet name="Z_6.7.sz.mell" sheetId="157" state="hidden" r:id="rId36"/>
    <sheet name="Z_6.7.1.sz.mell" sheetId="158" state="hidden" r:id="rId37"/>
    <sheet name="Z_6.7.2.sz.mell" sheetId="159" state="hidden" r:id="rId38"/>
    <sheet name="Z_6.7.3.sz.mell" sheetId="160" state="hidden" r:id="rId39"/>
    <sheet name="Z_6.8.sz.mell" sheetId="161" state="hidden" r:id="rId40"/>
    <sheet name="Z_6.8.1.sz.mell" sheetId="162" state="hidden" r:id="rId41"/>
    <sheet name="Z_6.8.2.sz.mell" sheetId="163" state="hidden" r:id="rId42"/>
    <sheet name="Z_6.8.3.sz.mell" sheetId="164" state="hidden" r:id="rId43"/>
    <sheet name="Z_6.9.sz.mell" sheetId="169" state="hidden" r:id="rId44"/>
    <sheet name="Z_6.9.1.sz.mell" sheetId="170" state="hidden" r:id="rId45"/>
    <sheet name="Z_6.9.2.sz.mell" sheetId="171" state="hidden" r:id="rId46"/>
    <sheet name="Z_6.9.3.sz.mell" sheetId="172" state="hidden" r:id="rId47"/>
    <sheet name="Z_6.10.sz.mell" sheetId="173" state="hidden" r:id="rId48"/>
    <sheet name="Z_6.10.1.sz.mell" sheetId="174" state="hidden" r:id="rId49"/>
    <sheet name="Z_6.10.2.sz.mell" sheetId="175" state="hidden" r:id="rId50"/>
    <sheet name="Z_6.10.3.sz.mell" sheetId="176" state="hidden" r:id="rId51"/>
    <sheet name="Z_6.11.sz.mell" sheetId="177" state="hidden" r:id="rId52"/>
    <sheet name="Z_6.11.1.sz.mell" sheetId="178" state="hidden" r:id="rId53"/>
    <sheet name="Z_6.11.2.sz.mell" sheetId="179" state="hidden" r:id="rId54"/>
    <sheet name="Z_6.11.3.sz.mell" sheetId="180" state="hidden" r:id="rId55"/>
    <sheet name="Z_6.12.sz.mell" sheetId="181" state="hidden" r:id="rId56"/>
    <sheet name="Z_6.12.1.sz.mell" sheetId="182" state="hidden" r:id="rId57"/>
    <sheet name="Z_6.12.2.sz.mell" sheetId="183" state="hidden" r:id="rId58"/>
    <sheet name="Z_6.12.3.sz.mell" sheetId="184" state="hidden" r:id="rId59"/>
    <sheet name="Z_12.mell" sheetId="220" r:id="rId60"/>
    <sheet name="Z_13.mell" sheetId="216" r:id="rId61"/>
    <sheet name="Z_14.mell" sheetId="200" r:id="rId62"/>
    <sheet name="Z_15.sz.mell" sheetId="203" r:id="rId63"/>
    <sheet name="Z_16.mell" sheetId="217" r:id="rId64"/>
    <sheet name="Z_17.mell" sheetId="218" r:id="rId65"/>
    <sheet name="Z_7.2.tájékoztató_t." sheetId="204" state="hidden" r:id="rId66"/>
    <sheet name="Z_7.3.tájékoztató_t." sheetId="205" state="hidden" r:id="rId67"/>
    <sheet name="Z_10.tájékoztató_t." sheetId="212" state="hidden" r:id="rId68"/>
  </sheets>
  <definedNames>
    <definedName name="_ftn1" localSheetId="66">'Z_7.3.tájékoztató_t.'!#REF!</definedName>
    <definedName name="_ftnref1" localSheetId="66">'Z_7.3.tájékoztató_t.'!$A$22</definedName>
    <definedName name="_xlnm.Print_Titles" localSheetId="13">'Z_10.sz.mell'!$1:$6</definedName>
    <definedName name="_xlnm.Print_Titles" localSheetId="62">'Z_15.sz.mell'!$4:$5</definedName>
    <definedName name="_xlnm.Print_Titles" localSheetId="15">'Z_6.1.1.sz.mell'!$1:$6</definedName>
    <definedName name="_xlnm.Print_Titles" localSheetId="16">'Z_6.1.2.sz.mell'!$1:$6</definedName>
    <definedName name="_xlnm.Print_Titles" localSheetId="17">'Z_6.1.3.sz.mell'!$1:$6</definedName>
    <definedName name="_xlnm.Print_Titles" localSheetId="48">'Z_6.10.1.sz.mell'!$1:$6</definedName>
    <definedName name="_xlnm.Print_Titles" localSheetId="49">'Z_6.10.2.sz.mell'!$1:$6</definedName>
    <definedName name="_xlnm.Print_Titles" localSheetId="50">'Z_6.10.3.sz.mell'!$1:$6</definedName>
    <definedName name="_xlnm.Print_Titles" localSheetId="47">'Z_6.10.sz.mell'!$1:$6</definedName>
    <definedName name="_xlnm.Print_Titles" localSheetId="52">'Z_6.11.1.sz.mell'!$1:$6</definedName>
    <definedName name="_xlnm.Print_Titles" localSheetId="53">'Z_6.11.2.sz.mell'!$1:$6</definedName>
    <definedName name="_xlnm.Print_Titles" localSheetId="54">'Z_6.11.3.sz.mell'!$1:$6</definedName>
    <definedName name="_xlnm.Print_Titles" localSheetId="51">'Z_6.11.sz.mell'!$1:$6</definedName>
    <definedName name="_xlnm.Print_Titles" localSheetId="56">'Z_6.12.1.sz.mell'!$1:$6</definedName>
    <definedName name="_xlnm.Print_Titles" localSheetId="57">'Z_6.12.2.sz.mell'!$1:$6</definedName>
    <definedName name="_xlnm.Print_Titles" localSheetId="58">'Z_6.12.3.sz.mell'!$1:$6</definedName>
    <definedName name="_xlnm.Print_Titles" localSheetId="55">'Z_6.12.sz.mell'!$1:$6</definedName>
    <definedName name="_xlnm.Print_Titles" localSheetId="18">'Z_6.2.1.sz.mell'!$1:$6</definedName>
    <definedName name="_xlnm.Print_Titles" localSheetId="19">'Z_6.2.2.sz.mell'!$1:$6</definedName>
    <definedName name="_xlnm.Print_Titles" localSheetId="20">'Z_6.2.3.sz.mell'!$1:$6</definedName>
    <definedName name="_xlnm.Print_Titles" localSheetId="21">'Z_6.3.1.sz.mell'!$1:$6</definedName>
    <definedName name="_xlnm.Print_Titles" localSheetId="22">'Z_6.3.2.sz.mell'!$1:$6</definedName>
    <definedName name="_xlnm.Print_Titles" localSheetId="23">'Z_6.3.3.sz.mell'!$1:$6</definedName>
    <definedName name="_xlnm.Print_Titles" localSheetId="24">'Z_6.4.1.sz.mell'!$1:$6</definedName>
    <definedName name="_xlnm.Print_Titles" localSheetId="25">'Z_6.4.2.sz.mell'!$1:$6</definedName>
    <definedName name="_xlnm.Print_Titles" localSheetId="26">'Z_6.4.3.sz.mell'!$1:$6</definedName>
    <definedName name="_xlnm.Print_Titles" localSheetId="28">'Z_6.5.1.sz.mell'!$1:$6</definedName>
    <definedName name="_xlnm.Print_Titles" localSheetId="29">'Z_6.5.2.sz.mell'!$1:$6</definedName>
    <definedName name="_xlnm.Print_Titles" localSheetId="30">'Z_6.5.3.sz.mell'!$1:$6</definedName>
    <definedName name="_xlnm.Print_Titles" localSheetId="27">'Z_6.5.sz.mell'!$1:$6</definedName>
    <definedName name="_xlnm.Print_Titles" localSheetId="32">'Z_6.6.1.sz.mell'!$1:$6</definedName>
    <definedName name="_xlnm.Print_Titles" localSheetId="33">'Z_6.6.2.sz.mell'!$1:$6</definedName>
    <definedName name="_xlnm.Print_Titles" localSheetId="34">'Z_6.6.3.sz.mell'!$1:$6</definedName>
    <definedName name="_xlnm.Print_Titles" localSheetId="31">'Z_6.6.sz.mell'!$1:$6</definedName>
    <definedName name="_xlnm.Print_Titles" localSheetId="36">'Z_6.7.1.sz.mell'!$1:$6</definedName>
    <definedName name="_xlnm.Print_Titles" localSheetId="37">'Z_6.7.2.sz.mell'!$1:$6</definedName>
    <definedName name="_xlnm.Print_Titles" localSheetId="38">'Z_6.7.3.sz.mell'!$1:$6</definedName>
    <definedName name="_xlnm.Print_Titles" localSheetId="35">'Z_6.7.sz.mell'!$1:$6</definedName>
    <definedName name="_xlnm.Print_Titles" localSheetId="40">'Z_6.8.1.sz.mell'!$1:$6</definedName>
    <definedName name="_xlnm.Print_Titles" localSheetId="41">'Z_6.8.2.sz.mell'!$1:$6</definedName>
    <definedName name="_xlnm.Print_Titles" localSheetId="42">'Z_6.8.3.sz.mell'!$1:$6</definedName>
    <definedName name="_xlnm.Print_Titles" localSheetId="39">'Z_6.8.sz.mell'!$1:$6</definedName>
    <definedName name="_xlnm.Print_Titles" localSheetId="44">'Z_6.9.1.sz.mell'!$1:$6</definedName>
    <definedName name="_xlnm.Print_Titles" localSheetId="45">'Z_6.9.2.sz.mell'!$1:$6</definedName>
    <definedName name="_xlnm.Print_Titles" localSheetId="46">'Z_6.9.3.sz.mell'!$1:$6</definedName>
    <definedName name="_xlnm.Print_Titles" localSheetId="43">'Z_6.9.sz.mell'!$1:$6</definedName>
    <definedName name="_xlnm.Print_Area" localSheetId="3">'Z_1.mell.'!$A$1:$F$167</definedName>
    <definedName name="_xlnm.Print_Area" localSheetId="60">'Z_13.mell'!$A$1:$D$30</definedName>
    <definedName name="_xlnm.Print_Area" localSheetId="63">'Z_16.mell'!#REF!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17" l="1"/>
  <c r="A1" i="217"/>
  <c r="A3" i="218"/>
  <c r="A1" i="218"/>
  <c r="D21" i="216"/>
  <c r="C21" i="216"/>
  <c r="B21" i="216"/>
  <c r="C7" i="61" l="1"/>
  <c r="E7" i="61"/>
  <c r="D7" i="61"/>
  <c r="D99" i="1"/>
  <c r="D98" i="1"/>
  <c r="F22" i="1"/>
  <c r="E22" i="1"/>
  <c r="D22" i="1"/>
  <c r="B12" i="216"/>
  <c r="C12" i="216" s="1"/>
  <c r="D12" i="216" s="1"/>
  <c r="F7" i="64"/>
  <c r="H17" i="214"/>
  <c r="G17" i="214"/>
  <c r="F17" i="214"/>
  <c r="E17" i="214"/>
  <c r="F99" i="1"/>
  <c r="F98" i="1"/>
  <c r="E99" i="1"/>
  <c r="H8" i="73" s="1"/>
  <c r="E98" i="1"/>
  <c r="B6" i="216" s="1"/>
  <c r="F5" i="79"/>
  <c r="E5" i="79"/>
  <c r="D5" i="79"/>
  <c r="B2" i="79"/>
  <c r="B2" i="219"/>
  <c r="B21" i="209"/>
  <c r="H12" i="220"/>
  <c r="G12" i="220"/>
  <c r="E12" i="220"/>
  <c r="D12" i="220"/>
  <c r="C12" i="220"/>
  <c r="F11" i="220"/>
  <c r="F10" i="220"/>
  <c r="F9" i="220"/>
  <c r="A1" i="200"/>
  <c r="E100" i="1"/>
  <c r="B8" i="216" s="1"/>
  <c r="C8" i="216" s="1"/>
  <c r="D8" i="216" s="1"/>
  <c r="F100" i="1"/>
  <c r="D100" i="1"/>
  <c r="E121" i="1"/>
  <c r="B13" i="216" s="1"/>
  <c r="C13" i="216" s="1"/>
  <c r="D13" i="216" s="1"/>
  <c r="F121" i="1"/>
  <c r="D121" i="1"/>
  <c r="E119" i="1"/>
  <c r="F119" i="1"/>
  <c r="D119" i="1"/>
  <c r="G7" i="61" s="1"/>
  <c r="D101" i="1"/>
  <c r="E101" i="1"/>
  <c r="F101" i="1"/>
  <c r="D102" i="1"/>
  <c r="E102" i="1"/>
  <c r="F102" i="1"/>
  <c r="E76" i="1"/>
  <c r="D15" i="73" s="1"/>
  <c r="F76" i="1"/>
  <c r="E15" i="73" s="1"/>
  <c r="D76" i="1"/>
  <c r="C15" i="73" s="1"/>
  <c r="D19" i="1"/>
  <c r="E19" i="1"/>
  <c r="F19" i="1"/>
  <c r="D20" i="1"/>
  <c r="E20" i="1"/>
  <c r="F20" i="1"/>
  <c r="D21" i="1"/>
  <c r="E21" i="1"/>
  <c r="F21" i="1"/>
  <c r="D23" i="1"/>
  <c r="E23" i="1"/>
  <c r="F23" i="1"/>
  <c r="E18" i="1"/>
  <c r="F18" i="1"/>
  <c r="D18" i="1"/>
  <c r="D76" i="79"/>
  <c r="E18" i="219"/>
  <c r="E66" i="219" s="1"/>
  <c r="F18" i="219"/>
  <c r="F66" i="219" s="1"/>
  <c r="D18" i="219"/>
  <c r="D66" i="219" s="1"/>
  <c r="E77" i="219"/>
  <c r="E67" i="219" s="1"/>
  <c r="E91" i="219" s="1"/>
  <c r="F77" i="219"/>
  <c r="F67" i="219" s="1"/>
  <c r="F91" i="219" s="1"/>
  <c r="D77" i="219"/>
  <c r="D67" i="219" s="1"/>
  <c r="D91" i="219" s="1"/>
  <c r="B7" i="216" l="1"/>
  <c r="C7" i="216" s="1"/>
  <c r="D7" i="216" s="1"/>
  <c r="F92" i="219"/>
  <c r="E92" i="219"/>
  <c r="D92" i="219"/>
  <c r="F12" i="220"/>
  <c r="A2" i="200"/>
  <c r="A1" i="210"/>
  <c r="A1" i="203" l="1"/>
  <c r="A1" i="216"/>
  <c r="A1" i="220"/>
  <c r="A1" i="198" l="1"/>
  <c r="B1" i="79"/>
  <c r="B1" i="219"/>
  <c r="A1" i="215"/>
  <c r="A1" i="132"/>
  <c r="A1" i="64"/>
  <c r="A1" i="214"/>
  <c r="A1" i="61"/>
  <c r="A1" i="73"/>
  <c r="D5" i="64"/>
  <c r="I9" i="61"/>
  <c r="H9" i="61"/>
  <c r="D14" i="73"/>
  <c r="E14" i="73"/>
  <c r="C14" i="73"/>
  <c r="D95" i="219"/>
  <c r="G103" i="219"/>
  <c r="I7" i="61"/>
  <c r="H7" i="61"/>
  <c r="I9" i="73"/>
  <c r="H9" i="73"/>
  <c r="G9" i="73"/>
  <c r="I8" i="73"/>
  <c r="G8" i="73"/>
  <c r="I7" i="73"/>
  <c r="H7" i="73"/>
  <c r="G7" i="73"/>
  <c r="E97" i="1"/>
  <c r="D94" i="79"/>
  <c r="E94" i="79"/>
  <c r="F94" i="79"/>
  <c r="D115" i="79"/>
  <c r="E115" i="79"/>
  <c r="F115" i="79"/>
  <c r="D131" i="79"/>
  <c r="E131" i="79"/>
  <c r="F131" i="79"/>
  <c r="D135" i="79"/>
  <c r="E135" i="79"/>
  <c r="F135" i="79"/>
  <c r="D146" i="79"/>
  <c r="E146" i="79"/>
  <c r="F146" i="79"/>
  <c r="F85" i="79"/>
  <c r="F83" i="79" s="1"/>
  <c r="E85" i="79"/>
  <c r="E83" i="79" s="1"/>
  <c r="D85" i="79"/>
  <c r="D83" i="79" s="1"/>
  <c r="F76" i="79"/>
  <c r="E76" i="79"/>
  <c r="E66" i="79" s="1"/>
  <c r="F71" i="79"/>
  <c r="E71" i="79"/>
  <c r="D71" i="79"/>
  <c r="F67" i="79"/>
  <c r="E67" i="79"/>
  <c r="D67" i="79"/>
  <c r="F60" i="79"/>
  <c r="E60" i="79"/>
  <c r="D60" i="79"/>
  <c r="F55" i="79"/>
  <c r="E55" i="79"/>
  <c r="D55" i="79"/>
  <c r="F49" i="79"/>
  <c r="E49" i="79"/>
  <c r="D49" i="79"/>
  <c r="F37" i="79"/>
  <c r="F37" i="1" s="1"/>
  <c r="E37" i="79"/>
  <c r="E37" i="1" s="1"/>
  <c r="D37" i="79"/>
  <c r="F31" i="79"/>
  <c r="E31" i="79"/>
  <c r="D31" i="79"/>
  <c r="F24" i="79"/>
  <c r="E24" i="79"/>
  <c r="D24" i="79"/>
  <c r="F10" i="79"/>
  <c r="F17" i="79" s="1"/>
  <c r="E10" i="79"/>
  <c r="E17" i="79" s="1"/>
  <c r="D10" i="79"/>
  <c r="D17" i="79" s="1"/>
  <c r="D65" i="79" l="1"/>
  <c r="F129" i="79"/>
  <c r="E65" i="79"/>
  <c r="D66" i="79"/>
  <c r="D90" i="79" s="1"/>
  <c r="E90" i="79"/>
  <c r="F66" i="79"/>
  <c r="F90" i="79" s="1"/>
  <c r="E129" i="79"/>
  <c r="F65" i="79"/>
  <c r="F130" i="79"/>
  <c r="F154" i="79" s="1"/>
  <c r="E130" i="79"/>
  <c r="E154" i="79" s="1"/>
  <c r="D130" i="79"/>
  <c r="D154" i="79" s="1"/>
  <c r="D129" i="79"/>
  <c r="B3" i="219"/>
  <c r="B3" i="79"/>
  <c r="E16" i="210"/>
  <c r="D16" i="210"/>
  <c r="B16" i="210"/>
  <c r="F15" i="210"/>
  <c r="F14" i="210"/>
  <c r="F13" i="210"/>
  <c r="F12" i="210"/>
  <c r="F11" i="210"/>
  <c r="F10" i="210"/>
  <c r="F9" i="210"/>
  <c r="F8" i="210"/>
  <c r="F7" i="210"/>
  <c r="F5" i="210"/>
  <c r="E5" i="210"/>
  <c r="D5" i="210"/>
  <c r="F147" i="219"/>
  <c r="E147" i="219"/>
  <c r="D147" i="219"/>
  <c r="F136" i="219"/>
  <c r="E136" i="219"/>
  <c r="D136" i="219"/>
  <c r="F132" i="219"/>
  <c r="E132" i="219"/>
  <c r="D132" i="219"/>
  <c r="F116" i="219"/>
  <c r="E116" i="219"/>
  <c r="D116" i="219"/>
  <c r="F95" i="219"/>
  <c r="E95" i="219"/>
  <c r="B1" i="1"/>
  <c r="D27" i="216"/>
  <c r="C27" i="216"/>
  <c r="B27" i="216"/>
  <c r="D15" i="216"/>
  <c r="C15" i="216"/>
  <c r="B15" i="216"/>
  <c r="H20" i="215"/>
  <c r="G20" i="215"/>
  <c r="F20" i="215"/>
  <c r="E20" i="215"/>
  <c r="H25" i="214"/>
  <c r="G25" i="214"/>
  <c r="F25" i="214"/>
  <c r="E25" i="214"/>
  <c r="G13" i="214"/>
  <c r="F13" i="214"/>
  <c r="E13" i="214"/>
  <c r="H12" i="214"/>
  <c r="H11" i="214"/>
  <c r="H10" i="214"/>
  <c r="H9" i="214"/>
  <c r="H8" i="214"/>
  <c r="A13" i="75"/>
  <c r="A10" i="76" s="1"/>
  <c r="A19" i="75"/>
  <c r="A16" i="76" s="1"/>
  <c r="A25" i="75"/>
  <c r="A22" i="76" s="1"/>
  <c r="A31" i="75"/>
  <c r="A28" i="76" s="1"/>
  <c r="A37" i="75"/>
  <c r="A34" i="76" s="1"/>
  <c r="D7" i="1"/>
  <c r="C5" i="73" s="1"/>
  <c r="G5" i="73" s="1"/>
  <c r="F11" i="64"/>
  <c r="G20" i="61"/>
  <c r="D14" i="61"/>
  <c r="D20" i="61" s="1"/>
  <c r="E14" i="61"/>
  <c r="E20" i="61" s="1"/>
  <c r="C14" i="61"/>
  <c r="C20" i="61" s="1"/>
  <c r="H13" i="61"/>
  <c r="I13" i="61"/>
  <c r="I21" i="61" s="1"/>
  <c r="G13" i="61"/>
  <c r="D13" i="61"/>
  <c r="E13" i="61"/>
  <c r="C13" i="61"/>
  <c r="G13" i="73"/>
  <c r="G19" i="73"/>
  <c r="H19" i="73"/>
  <c r="I19" i="73"/>
  <c r="D19" i="73"/>
  <c r="E19" i="73"/>
  <c r="C19" i="73"/>
  <c r="H13" i="73"/>
  <c r="I13" i="73"/>
  <c r="D149" i="1"/>
  <c r="D133" i="1"/>
  <c r="D118" i="1"/>
  <c r="F97" i="1"/>
  <c r="D97" i="1"/>
  <c r="D70" i="1"/>
  <c r="D66" i="1"/>
  <c r="D55" i="1"/>
  <c r="F49" i="1"/>
  <c r="E49" i="1"/>
  <c r="D49" i="1"/>
  <c r="D37" i="1"/>
  <c r="C10" i="73" s="1"/>
  <c r="D31" i="1"/>
  <c r="D10" i="1"/>
  <c r="D17" i="1" s="1"/>
  <c r="C7" i="73" s="1"/>
  <c r="F8" i="1"/>
  <c r="F95" i="1" s="1"/>
  <c r="E10" i="1"/>
  <c r="F10" i="1"/>
  <c r="F17" i="1" s="1"/>
  <c r="E7" i="73" s="1"/>
  <c r="D24" i="1"/>
  <c r="E24" i="1"/>
  <c r="F24" i="1"/>
  <c r="E31" i="1"/>
  <c r="F31" i="1"/>
  <c r="D10" i="73"/>
  <c r="E55" i="1"/>
  <c r="F55" i="1"/>
  <c r="D60" i="1"/>
  <c r="E60" i="1"/>
  <c r="F60" i="1"/>
  <c r="E66" i="1"/>
  <c r="F66" i="1"/>
  <c r="E70" i="1"/>
  <c r="F70" i="1"/>
  <c r="D75" i="1"/>
  <c r="E75" i="1"/>
  <c r="F75" i="1"/>
  <c r="D82" i="1"/>
  <c r="E82" i="1"/>
  <c r="F82" i="1"/>
  <c r="I3" i="73"/>
  <c r="I3" i="61" s="1"/>
  <c r="E4" i="133"/>
  <c r="E4" i="134" s="1"/>
  <c r="E4" i="135" s="1"/>
  <c r="E4" i="138"/>
  <c r="E4" i="137" s="1"/>
  <c r="E4" i="136" s="1"/>
  <c r="E4" i="177" s="1"/>
  <c r="E4" i="178" s="1"/>
  <c r="E4" i="179" s="1"/>
  <c r="E4" i="180" s="1"/>
  <c r="I8" i="198"/>
  <c r="I9" i="198"/>
  <c r="D7" i="198"/>
  <c r="E7" i="198"/>
  <c r="F7" i="198"/>
  <c r="G7" i="198"/>
  <c r="H7" i="198"/>
  <c r="I11" i="198"/>
  <c r="I12" i="198"/>
  <c r="D10" i="198"/>
  <c r="E10" i="198"/>
  <c r="F10" i="198"/>
  <c r="G10" i="198"/>
  <c r="H10" i="198"/>
  <c r="D13" i="198"/>
  <c r="E13" i="198"/>
  <c r="F13" i="198"/>
  <c r="G13" i="198"/>
  <c r="H13" i="198"/>
  <c r="I14" i="198"/>
  <c r="D15" i="198"/>
  <c r="E15" i="198"/>
  <c r="F15" i="198"/>
  <c r="G15" i="198"/>
  <c r="H15" i="198"/>
  <c r="I16" i="198"/>
  <c r="D17" i="198"/>
  <c r="E17" i="198"/>
  <c r="F17" i="198"/>
  <c r="G17" i="198"/>
  <c r="H17" i="198"/>
  <c r="I18" i="198"/>
  <c r="I19" i="198"/>
  <c r="F9" i="64"/>
  <c r="F10" i="64"/>
  <c r="F12" i="64"/>
  <c r="F13" i="64"/>
  <c r="F14" i="64"/>
  <c r="F8" i="64"/>
  <c r="A1" i="205"/>
  <c r="A1" i="204"/>
  <c r="B1" i="184"/>
  <c r="B1" i="183"/>
  <c r="B1" i="182"/>
  <c r="B1" i="181"/>
  <c r="B1" i="180"/>
  <c r="B1" i="179"/>
  <c r="B1" i="178"/>
  <c r="B1" i="177"/>
  <c r="B1" i="176"/>
  <c r="B1" i="175"/>
  <c r="B1" i="174"/>
  <c r="B1" i="173"/>
  <c r="B1" i="172"/>
  <c r="B1" i="171"/>
  <c r="B1" i="170"/>
  <c r="B1" i="169"/>
  <c r="B1" i="164"/>
  <c r="B1" i="163"/>
  <c r="B1" i="162"/>
  <c r="B1" i="161"/>
  <c r="B1" i="160"/>
  <c r="B1" i="159"/>
  <c r="B1" i="158"/>
  <c r="B1" i="157"/>
  <c r="B1" i="156"/>
  <c r="B1" i="155"/>
  <c r="B1" i="154"/>
  <c r="B1" i="153"/>
  <c r="B1" i="152"/>
  <c r="B1" i="151"/>
  <c r="B1" i="150"/>
  <c r="B1" i="149"/>
  <c r="B1" i="148"/>
  <c r="B1" i="147"/>
  <c r="B1" i="146"/>
  <c r="B1" i="141"/>
  <c r="B1" i="140"/>
  <c r="B1" i="139"/>
  <c r="B1" i="136"/>
  <c r="B1" i="137"/>
  <c r="B1" i="138"/>
  <c r="B1" i="135"/>
  <c r="E1" i="134"/>
  <c r="B1" i="133"/>
  <c r="B9" i="209"/>
  <c r="D22" i="205"/>
  <c r="D18" i="205"/>
  <c r="D13" i="205"/>
  <c r="C20" i="204"/>
  <c r="C16" i="204"/>
  <c r="C23" i="204" s="1"/>
  <c r="G19" i="200"/>
  <c r="F19" i="200"/>
  <c r="E19" i="200"/>
  <c r="D19" i="200"/>
  <c r="C19" i="200"/>
  <c r="H18" i="200"/>
  <c r="I18" i="200" s="1"/>
  <c r="H17" i="200"/>
  <c r="G15" i="200"/>
  <c r="F15" i="200"/>
  <c r="E15" i="200"/>
  <c r="E20" i="200"/>
  <c r="D15" i="200"/>
  <c r="D20" i="200" s="1"/>
  <c r="C15" i="200"/>
  <c r="H14" i="200"/>
  <c r="I14" i="200" s="1"/>
  <c r="H13" i="200"/>
  <c r="I13" i="200" s="1"/>
  <c r="H12" i="200"/>
  <c r="I12" i="200" s="1"/>
  <c r="H11" i="200"/>
  <c r="I11" i="200"/>
  <c r="H10" i="200"/>
  <c r="I10" i="200" s="1"/>
  <c r="H9" i="200"/>
  <c r="I9" i="200" s="1"/>
  <c r="H8" i="200"/>
  <c r="E5" i="64"/>
  <c r="B2" i="181"/>
  <c r="B2" i="182" s="1"/>
  <c r="B2" i="183" s="1"/>
  <c r="B2" i="184" s="1"/>
  <c r="E51" i="184"/>
  <c r="D51" i="184"/>
  <c r="C51" i="184"/>
  <c r="E45" i="184"/>
  <c r="E57" i="184" s="1"/>
  <c r="D45" i="184"/>
  <c r="C45" i="184"/>
  <c r="E37" i="184"/>
  <c r="D37" i="184"/>
  <c r="C37" i="184"/>
  <c r="E30" i="184"/>
  <c r="D30" i="184"/>
  <c r="C30" i="184"/>
  <c r="E26" i="184"/>
  <c r="D26" i="184"/>
  <c r="C26" i="184"/>
  <c r="E20" i="184"/>
  <c r="D20" i="184"/>
  <c r="C20" i="184"/>
  <c r="E8" i="184"/>
  <c r="E36" i="184" s="1"/>
  <c r="E41" i="184" s="1"/>
  <c r="D8" i="184"/>
  <c r="C8" i="184"/>
  <c r="E51" i="183"/>
  <c r="D51" i="183"/>
  <c r="C51" i="183"/>
  <c r="E45" i="183"/>
  <c r="E57" i="183"/>
  <c r="D45" i="183"/>
  <c r="D57" i="183" s="1"/>
  <c r="C45" i="183"/>
  <c r="E37" i="183"/>
  <c r="D37" i="183"/>
  <c r="C37" i="183"/>
  <c r="E30" i="183"/>
  <c r="D30" i="183"/>
  <c r="C30" i="183"/>
  <c r="E26" i="183"/>
  <c r="D26" i="183"/>
  <c r="C26" i="183"/>
  <c r="E20" i="183"/>
  <c r="D20" i="183"/>
  <c r="C20" i="183"/>
  <c r="E8" i="183"/>
  <c r="D8" i="183"/>
  <c r="C8" i="183"/>
  <c r="E51" i="182"/>
  <c r="D51" i="182"/>
  <c r="C51" i="182"/>
  <c r="E45" i="182"/>
  <c r="E57" i="182"/>
  <c r="D45" i="182"/>
  <c r="D57" i="182" s="1"/>
  <c r="C45" i="182"/>
  <c r="C57" i="182" s="1"/>
  <c r="E37" i="182"/>
  <c r="D37" i="182"/>
  <c r="C37" i="182"/>
  <c r="E30" i="182"/>
  <c r="D30" i="182"/>
  <c r="C30" i="182"/>
  <c r="E26" i="182"/>
  <c r="D26" i="182"/>
  <c r="C26" i="182"/>
  <c r="E20" i="182"/>
  <c r="D20" i="182"/>
  <c r="C20" i="182"/>
  <c r="E8" i="182"/>
  <c r="D8" i="182"/>
  <c r="C8" i="182"/>
  <c r="E51" i="181"/>
  <c r="D51" i="181"/>
  <c r="C51" i="181"/>
  <c r="E45" i="181"/>
  <c r="D45" i="181"/>
  <c r="C45" i="181"/>
  <c r="E37" i="181"/>
  <c r="D37" i="181"/>
  <c r="C37" i="181"/>
  <c r="E30" i="181"/>
  <c r="D30" i="181"/>
  <c r="C30" i="181"/>
  <c r="E26" i="181"/>
  <c r="D26" i="181"/>
  <c r="C26" i="181"/>
  <c r="E20" i="181"/>
  <c r="D20" i="181"/>
  <c r="C20" i="181"/>
  <c r="E8" i="181"/>
  <c r="D8" i="181"/>
  <c r="C8" i="181"/>
  <c r="B2" i="177"/>
  <c r="B2" i="178" s="1"/>
  <c r="B2" i="179" s="1"/>
  <c r="B2" i="180" s="1"/>
  <c r="E51" i="180"/>
  <c r="D51" i="180"/>
  <c r="C51" i="180"/>
  <c r="E45" i="180"/>
  <c r="E57" i="180" s="1"/>
  <c r="D45" i="180"/>
  <c r="D57" i="180"/>
  <c r="C45" i="180"/>
  <c r="C57" i="180" s="1"/>
  <c r="E37" i="180"/>
  <c r="D37" i="180"/>
  <c r="C37" i="180"/>
  <c r="E30" i="180"/>
  <c r="D30" i="180"/>
  <c r="C30" i="180"/>
  <c r="E26" i="180"/>
  <c r="D26" i="180"/>
  <c r="C26" i="180"/>
  <c r="E20" i="180"/>
  <c r="D20" i="180"/>
  <c r="C20" i="180"/>
  <c r="E8" i="180"/>
  <c r="D8" i="180"/>
  <c r="D36" i="180"/>
  <c r="D41" i="180" s="1"/>
  <c r="C8" i="180"/>
  <c r="E51" i="179"/>
  <c r="D51" i="179"/>
  <c r="C51" i="179"/>
  <c r="C57" i="179" s="1"/>
  <c r="E45" i="179"/>
  <c r="E57" i="179" s="1"/>
  <c r="D45" i="179"/>
  <c r="C45" i="179"/>
  <c r="E37" i="179"/>
  <c r="D37" i="179"/>
  <c r="C37" i="179"/>
  <c r="E30" i="179"/>
  <c r="D30" i="179"/>
  <c r="C30" i="179"/>
  <c r="E26" i="179"/>
  <c r="D26" i="179"/>
  <c r="C26" i="179"/>
  <c r="E20" i="179"/>
  <c r="D20" i="179"/>
  <c r="C20" i="179"/>
  <c r="E8" i="179"/>
  <c r="D8" i="179"/>
  <c r="C8" i="179"/>
  <c r="E51" i="178"/>
  <c r="D51" i="178"/>
  <c r="C51" i="178"/>
  <c r="E45" i="178"/>
  <c r="E57" i="178"/>
  <c r="D45" i="178"/>
  <c r="D57" i="178" s="1"/>
  <c r="C45" i="178"/>
  <c r="C57" i="178" s="1"/>
  <c r="E37" i="178"/>
  <c r="D37" i="178"/>
  <c r="C37" i="178"/>
  <c r="E30" i="178"/>
  <c r="D30" i="178"/>
  <c r="C30" i="178"/>
  <c r="E26" i="178"/>
  <c r="D26" i="178"/>
  <c r="C26" i="178"/>
  <c r="E20" i="178"/>
  <c r="D20" i="178"/>
  <c r="C20" i="178"/>
  <c r="E8" i="178"/>
  <c r="D8" i="178"/>
  <c r="C8" i="178"/>
  <c r="C36" i="178" s="1"/>
  <c r="C41" i="178" s="1"/>
  <c r="C58" i="178" s="1"/>
  <c r="E51" i="177"/>
  <c r="D51" i="177"/>
  <c r="C51" i="177"/>
  <c r="E45" i="177"/>
  <c r="D45" i="177"/>
  <c r="C45" i="177"/>
  <c r="E37" i="177"/>
  <c r="D37" i="177"/>
  <c r="C37" i="177"/>
  <c r="E30" i="177"/>
  <c r="D30" i="177"/>
  <c r="C30" i="177"/>
  <c r="E26" i="177"/>
  <c r="D26" i="177"/>
  <c r="C26" i="177"/>
  <c r="E20" i="177"/>
  <c r="D20" i="177"/>
  <c r="C20" i="177"/>
  <c r="E8" i="177"/>
  <c r="D8" i="177"/>
  <c r="C8" i="177"/>
  <c r="B2" i="173"/>
  <c r="B2" i="174" s="1"/>
  <c r="B2" i="175" s="1"/>
  <c r="B2" i="176" s="1"/>
  <c r="E51" i="176"/>
  <c r="D51" i="176"/>
  <c r="C51" i="176"/>
  <c r="E45" i="176"/>
  <c r="D45" i="176"/>
  <c r="C45" i="176"/>
  <c r="E37" i="176"/>
  <c r="D37" i="176"/>
  <c r="C37" i="176"/>
  <c r="E30" i="176"/>
  <c r="D30" i="176"/>
  <c r="C30" i="176"/>
  <c r="E26" i="176"/>
  <c r="D26" i="176"/>
  <c r="C26" i="176"/>
  <c r="E20" i="176"/>
  <c r="D20" i="176"/>
  <c r="C20" i="176"/>
  <c r="E8" i="176"/>
  <c r="D8" i="176"/>
  <c r="C8" i="176"/>
  <c r="E51" i="175"/>
  <c r="D51" i="175"/>
  <c r="C51" i="175"/>
  <c r="E45" i="175"/>
  <c r="D45" i="175"/>
  <c r="D57" i="175"/>
  <c r="C45" i="175"/>
  <c r="C57" i="175" s="1"/>
  <c r="E37" i="175"/>
  <c r="D37" i="175"/>
  <c r="C37" i="175"/>
  <c r="E30" i="175"/>
  <c r="D30" i="175"/>
  <c r="C30" i="175"/>
  <c r="E26" i="175"/>
  <c r="E36" i="175" s="1"/>
  <c r="E41" i="175" s="1"/>
  <c r="D26" i="175"/>
  <c r="C26" i="175"/>
  <c r="E20" i="175"/>
  <c r="D20" i="175"/>
  <c r="C20" i="175"/>
  <c r="E8" i="175"/>
  <c r="D8" i="175"/>
  <c r="C8" i="175"/>
  <c r="E51" i="174"/>
  <c r="D51" i="174"/>
  <c r="C51" i="174"/>
  <c r="E45" i="174"/>
  <c r="E57" i="174" s="1"/>
  <c r="D45" i="174"/>
  <c r="C45" i="174"/>
  <c r="E37" i="174"/>
  <c r="D37" i="174"/>
  <c r="C37" i="174"/>
  <c r="E30" i="174"/>
  <c r="D30" i="174"/>
  <c r="C30" i="174"/>
  <c r="C36" i="174" s="1"/>
  <c r="C41" i="174" s="1"/>
  <c r="E26" i="174"/>
  <c r="D26" i="174"/>
  <c r="C26" i="174"/>
  <c r="E20" i="174"/>
  <c r="D20" i="174"/>
  <c r="C20" i="174"/>
  <c r="E8" i="174"/>
  <c r="D8" i="174"/>
  <c r="D36" i="174" s="1"/>
  <c r="D41" i="174" s="1"/>
  <c r="C8" i="174"/>
  <c r="E51" i="173"/>
  <c r="D51" i="173"/>
  <c r="C51" i="173"/>
  <c r="E45" i="173"/>
  <c r="E57" i="173" s="1"/>
  <c r="D45" i="173"/>
  <c r="C45" i="173"/>
  <c r="E37" i="173"/>
  <c r="D37" i="173"/>
  <c r="C37" i="173"/>
  <c r="E30" i="173"/>
  <c r="D30" i="173"/>
  <c r="C30" i="173"/>
  <c r="E26" i="173"/>
  <c r="D26" i="173"/>
  <c r="C26" i="173"/>
  <c r="E20" i="173"/>
  <c r="D20" i="173"/>
  <c r="C20" i="173"/>
  <c r="E8" i="173"/>
  <c r="D8" i="173"/>
  <c r="C8" i="173"/>
  <c r="B2" i="169"/>
  <c r="B2" i="170" s="1"/>
  <c r="B2" i="171" s="1"/>
  <c r="B2" i="172" s="1"/>
  <c r="E51" i="172"/>
  <c r="D51" i="172"/>
  <c r="C51" i="172"/>
  <c r="E45" i="172"/>
  <c r="E57" i="172" s="1"/>
  <c r="D45" i="172"/>
  <c r="D57" i="172" s="1"/>
  <c r="C45" i="172"/>
  <c r="C57" i="172" s="1"/>
  <c r="E37" i="172"/>
  <c r="D37" i="172"/>
  <c r="C37" i="172"/>
  <c r="E30" i="172"/>
  <c r="D30" i="172"/>
  <c r="C30" i="172"/>
  <c r="E26" i="172"/>
  <c r="D26" i="172"/>
  <c r="C26" i="172"/>
  <c r="E20" i="172"/>
  <c r="D20" i="172"/>
  <c r="C20" i="172"/>
  <c r="E8" i="172"/>
  <c r="D8" i="172"/>
  <c r="C8" i="172"/>
  <c r="E51" i="171"/>
  <c r="D51" i="171"/>
  <c r="C51" i="171"/>
  <c r="E45" i="171"/>
  <c r="D45" i="171"/>
  <c r="D57" i="171" s="1"/>
  <c r="C45" i="171"/>
  <c r="E37" i="171"/>
  <c r="D37" i="171"/>
  <c r="C37" i="171"/>
  <c r="E30" i="171"/>
  <c r="D30" i="171"/>
  <c r="C30" i="171"/>
  <c r="E26" i="171"/>
  <c r="D26" i="171"/>
  <c r="C26" i="171"/>
  <c r="E20" i="171"/>
  <c r="D20" i="171"/>
  <c r="C20" i="171"/>
  <c r="E8" i="171"/>
  <c r="D8" i="171"/>
  <c r="C8" i="171"/>
  <c r="E51" i="170"/>
  <c r="D51" i="170"/>
  <c r="C51" i="170"/>
  <c r="E45" i="170"/>
  <c r="E57" i="170" s="1"/>
  <c r="D45" i="170"/>
  <c r="C45" i="170"/>
  <c r="C57" i="170" s="1"/>
  <c r="E37" i="170"/>
  <c r="D37" i="170"/>
  <c r="C37" i="170"/>
  <c r="E30" i="170"/>
  <c r="D30" i="170"/>
  <c r="C30" i="170"/>
  <c r="E26" i="170"/>
  <c r="D26" i="170"/>
  <c r="C26" i="170"/>
  <c r="E20" i="170"/>
  <c r="D20" i="170"/>
  <c r="C20" i="170"/>
  <c r="E8" i="170"/>
  <c r="D8" i="170"/>
  <c r="C8" i="170"/>
  <c r="E51" i="169"/>
  <c r="D51" i="169"/>
  <c r="C51" i="169"/>
  <c r="E45" i="169"/>
  <c r="D45" i="169"/>
  <c r="D57" i="169" s="1"/>
  <c r="C45" i="169"/>
  <c r="E37" i="169"/>
  <c r="D37" i="169"/>
  <c r="C37" i="169"/>
  <c r="E30" i="169"/>
  <c r="D30" i="169"/>
  <c r="C30" i="169"/>
  <c r="E26" i="169"/>
  <c r="D26" i="169"/>
  <c r="C26" i="169"/>
  <c r="E20" i="169"/>
  <c r="D20" i="169"/>
  <c r="C20" i="169"/>
  <c r="E8" i="169"/>
  <c r="D8" i="169"/>
  <c r="C8" i="169"/>
  <c r="B2" i="161"/>
  <c r="B2" i="162" s="1"/>
  <c r="B2" i="163" s="1"/>
  <c r="B2" i="164" s="1"/>
  <c r="E51" i="164"/>
  <c r="D51" i="164"/>
  <c r="C51" i="164"/>
  <c r="E45" i="164"/>
  <c r="E57" i="164" s="1"/>
  <c r="D45" i="164"/>
  <c r="C45" i="164"/>
  <c r="C57" i="164" s="1"/>
  <c r="E37" i="164"/>
  <c r="D37" i="164"/>
  <c r="C37" i="164"/>
  <c r="E30" i="164"/>
  <c r="D30" i="164"/>
  <c r="C30" i="164"/>
  <c r="E26" i="164"/>
  <c r="D26" i="164"/>
  <c r="D36" i="164" s="1"/>
  <c r="D41" i="164" s="1"/>
  <c r="C26" i="164"/>
  <c r="E20" i="164"/>
  <c r="D20" i="164"/>
  <c r="C20" i="164"/>
  <c r="E8" i="164"/>
  <c r="D8" i="164"/>
  <c r="C8" i="164"/>
  <c r="E51" i="163"/>
  <c r="D51" i="163"/>
  <c r="C51" i="163"/>
  <c r="E45" i="163"/>
  <c r="D45" i="163"/>
  <c r="D57" i="163" s="1"/>
  <c r="C45" i="163"/>
  <c r="E37" i="163"/>
  <c r="D37" i="163"/>
  <c r="C37" i="163"/>
  <c r="E30" i="163"/>
  <c r="D30" i="163"/>
  <c r="C30" i="163"/>
  <c r="E26" i="163"/>
  <c r="D26" i="163"/>
  <c r="C26" i="163"/>
  <c r="E20" i="163"/>
  <c r="D20" i="163"/>
  <c r="C20" i="163"/>
  <c r="E8" i="163"/>
  <c r="D8" i="163"/>
  <c r="C8" i="163"/>
  <c r="C36" i="163" s="1"/>
  <c r="C41" i="163" s="1"/>
  <c r="E51" i="162"/>
  <c r="D51" i="162"/>
  <c r="C51" i="162"/>
  <c r="E45" i="162"/>
  <c r="E57" i="162" s="1"/>
  <c r="D45" i="162"/>
  <c r="D57" i="162" s="1"/>
  <c r="C45" i="162"/>
  <c r="E37" i="162"/>
  <c r="D37" i="162"/>
  <c r="C37" i="162"/>
  <c r="E30" i="162"/>
  <c r="D30" i="162"/>
  <c r="C30" i="162"/>
  <c r="E26" i="162"/>
  <c r="D26" i="162"/>
  <c r="C26" i="162"/>
  <c r="E20" i="162"/>
  <c r="D20" i="162"/>
  <c r="C20" i="162"/>
  <c r="E8" i="162"/>
  <c r="D8" i="162"/>
  <c r="D36" i="162" s="1"/>
  <c r="D41" i="162" s="1"/>
  <c r="D58" i="162" s="1"/>
  <c r="C8" i="162"/>
  <c r="E51" i="161"/>
  <c r="D51" i="161"/>
  <c r="C51" i="161"/>
  <c r="E45" i="161"/>
  <c r="D45" i="161"/>
  <c r="D57" i="161" s="1"/>
  <c r="C45" i="161"/>
  <c r="E37" i="161"/>
  <c r="D37" i="161"/>
  <c r="C37" i="161"/>
  <c r="E30" i="161"/>
  <c r="D30" i="161"/>
  <c r="C30" i="161"/>
  <c r="E26" i="161"/>
  <c r="D26" i="161"/>
  <c r="C26" i="161"/>
  <c r="E20" i="161"/>
  <c r="D20" i="161"/>
  <c r="C20" i="161"/>
  <c r="C36" i="161" s="1"/>
  <c r="C41" i="161" s="1"/>
  <c r="E8" i="161"/>
  <c r="D8" i="161"/>
  <c r="C8" i="161"/>
  <c r="B2" i="157"/>
  <c r="B2" i="158" s="1"/>
  <c r="B2" i="159" s="1"/>
  <c r="B2" i="160" s="1"/>
  <c r="E51" i="160"/>
  <c r="D51" i="160"/>
  <c r="C51" i="160"/>
  <c r="E45" i="160"/>
  <c r="E57" i="160" s="1"/>
  <c r="D45" i="160"/>
  <c r="D57" i="160" s="1"/>
  <c r="C45" i="160"/>
  <c r="E37" i="160"/>
  <c r="D37" i="160"/>
  <c r="C37" i="160"/>
  <c r="E30" i="160"/>
  <c r="D30" i="160"/>
  <c r="C30" i="160"/>
  <c r="C36" i="160" s="1"/>
  <c r="C41" i="160" s="1"/>
  <c r="E26" i="160"/>
  <c r="D26" i="160"/>
  <c r="C26" i="160"/>
  <c r="E20" i="160"/>
  <c r="D20" i="160"/>
  <c r="C20" i="160"/>
  <c r="E8" i="160"/>
  <c r="D8" i="160"/>
  <c r="D36" i="160" s="1"/>
  <c r="D41" i="160" s="1"/>
  <c r="D58" i="160" s="1"/>
  <c r="C8" i="160"/>
  <c r="E51" i="159"/>
  <c r="D51" i="159"/>
  <c r="C51" i="159"/>
  <c r="E45" i="159"/>
  <c r="E57" i="159" s="1"/>
  <c r="D45" i="159"/>
  <c r="C45" i="159"/>
  <c r="E37" i="159"/>
  <c r="D37" i="159"/>
  <c r="C37" i="159"/>
  <c r="E30" i="159"/>
  <c r="D30" i="159"/>
  <c r="D36" i="159" s="1"/>
  <c r="D41" i="159" s="1"/>
  <c r="C30" i="159"/>
  <c r="E26" i="159"/>
  <c r="D26" i="159"/>
  <c r="C26" i="159"/>
  <c r="E20" i="159"/>
  <c r="D20" i="159"/>
  <c r="C20" i="159"/>
  <c r="E8" i="159"/>
  <c r="D8" i="159"/>
  <c r="C8" i="159"/>
  <c r="E51" i="158"/>
  <c r="D51" i="158"/>
  <c r="C51" i="158"/>
  <c r="E45" i="158"/>
  <c r="E57" i="158" s="1"/>
  <c r="D45" i="158"/>
  <c r="D57" i="158"/>
  <c r="C45" i="158"/>
  <c r="C57" i="158" s="1"/>
  <c r="E37" i="158"/>
  <c r="D37" i="158"/>
  <c r="C37" i="158"/>
  <c r="E30" i="158"/>
  <c r="D30" i="158"/>
  <c r="C30" i="158"/>
  <c r="E26" i="158"/>
  <c r="D26" i="158"/>
  <c r="C26" i="158"/>
  <c r="E20" i="158"/>
  <c r="D20" i="158"/>
  <c r="C20" i="158"/>
  <c r="E8" i="158"/>
  <c r="D8" i="158"/>
  <c r="C8" i="158"/>
  <c r="E51" i="157"/>
  <c r="D51" i="157"/>
  <c r="C51" i="157"/>
  <c r="E45" i="157"/>
  <c r="E57" i="157" s="1"/>
  <c r="D45" i="157"/>
  <c r="D57" i="157" s="1"/>
  <c r="C45" i="157"/>
  <c r="C57" i="157"/>
  <c r="E37" i="157"/>
  <c r="D37" i="157"/>
  <c r="C37" i="157"/>
  <c r="E30" i="157"/>
  <c r="D30" i="157"/>
  <c r="C30" i="157"/>
  <c r="E26" i="157"/>
  <c r="D26" i="157"/>
  <c r="C26" i="157"/>
  <c r="E20" i="157"/>
  <c r="D20" i="157"/>
  <c r="C20" i="157"/>
  <c r="E8" i="157"/>
  <c r="D8" i="157"/>
  <c r="C8" i="157"/>
  <c r="B2" i="153"/>
  <c r="B2" i="154" s="1"/>
  <c r="B2" i="155" s="1"/>
  <c r="B2" i="156" s="1"/>
  <c r="E51" i="156"/>
  <c r="D51" i="156"/>
  <c r="C51" i="156"/>
  <c r="E45" i="156"/>
  <c r="E57" i="156" s="1"/>
  <c r="D45" i="156"/>
  <c r="D57" i="156" s="1"/>
  <c r="C45" i="156"/>
  <c r="C57" i="156" s="1"/>
  <c r="E37" i="156"/>
  <c r="D37" i="156"/>
  <c r="C37" i="156"/>
  <c r="E30" i="156"/>
  <c r="D30" i="156"/>
  <c r="C30" i="156"/>
  <c r="E26" i="156"/>
  <c r="D26" i="156"/>
  <c r="C26" i="156"/>
  <c r="C36" i="156" s="1"/>
  <c r="C41" i="156" s="1"/>
  <c r="C58" i="156" s="1"/>
  <c r="E20" i="156"/>
  <c r="D20" i="156"/>
  <c r="C20" i="156"/>
  <c r="E8" i="156"/>
  <c r="E36" i="156" s="1"/>
  <c r="E41" i="156" s="1"/>
  <c r="D8" i="156"/>
  <c r="C8" i="156"/>
  <c r="E51" i="155"/>
  <c r="D51" i="155"/>
  <c r="C51" i="155"/>
  <c r="E45" i="155"/>
  <c r="E57" i="155" s="1"/>
  <c r="D45" i="155"/>
  <c r="C45" i="155"/>
  <c r="C57" i="155" s="1"/>
  <c r="E37" i="155"/>
  <c r="D37" i="155"/>
  <c r="C37" i="155"/>
  <c r="E30" i="155"/>
  <c r="E36" i="155" s="1"/>
  <c r="E41" i="155" s="1"/>
  <c r="D30" i="155"/>
  <c r="C30" i="155"/>
  <c r="E26" i="155"/>
  <c r="D26" i="155"/>
  <c r="C26" i="155"/>
  <c r="E20" i="155"/>
  <c r="D20" i="155"/>
  <c r="C20" i="155"/>
  <c r="E8" i="155"/>
  <c r="D8" i="155"/>
  <c r="C8" i="155"/>
  <c r="C36" i="155"/>
  <c r="C41" i="155" s="1"/>
  <c r="E51" i="154"/>
  <c r="D51" i="154"/>
  <c r="C51" i="154"/>
  <c r="E45" i="154"/>
  <c r="E57" i="154" s="1"/>
  <c r="D45" i="154"/>
  <c r="D57" i="154" s="1"/>
  <c r="C45" i="154"/>
  <c r="E37" i="154"/>
  <c r="D37" i="154"/>
  <c r="C37" i="154"/>
  <c r="E30" i="154"/>
  <c r="D30" i="154"/>
  <c r="C30" i="154"/>
  <c r="E26" i="154"/>
  <c r="D26" i="154"/>
  <c r="C26" i="154"/>
  <c r="E20" i="154"/>
  <c r="D20" i="154"/>
  <c r="C20" i="154"/>
  <c r="E8" i="154"/>
  <c r="E36" i="154"/>
  <c r="E41" i="154" s="1"/>
  <c r="D8" i="154"/>
  <c r="C8" i="154"/>
  <c r="E51" i="153"/>
  <c r="D51" i="153"/>
  <c r="C51" i="153"/>
  <c r="E45" i="153"/>
  <c r="E57" i="153" s="1"/>
  <c r="D45" i="153"/>
  <c r="D57" i="153" s="1"/>
  <c r="C45" i="153"/>
  <c r="C57" i="153" s="1"/>
  <c r="E37" i="153"/>
  <c r="D37" i="153"/>
  <c r="C37" i="153"/>
  <c r="E30" i="153"/>
  <c r="D30" i="153"/>
  <c r="C30" i="153"/>
  <c r="E26" i="153"/>
  <c r="D26" i="153"/>
  <c r="C26" i="153"/>
  <c r="E20" i="153"/>
  <c r="D20" i="153"/>
  <c r="C20" i="153"/>
  <c r="E8" i="153"/>
  <c r="D8" i="153"/>
  <c r="C8" i="153"/>
  <c r="B2" i="149"/>
  <c r="B2" i="150" s="1"/>
  <c r="B2" i="151" s="1"/>
  <c r="B2" i="152" s="1"/>
  <c r="E51" i="152"/>
  <c r="D51" i="152"/>
  <c r="D57" i="152" s="1"/>
  <c r="C51" i="152"/>
  <c r="E45" i="152"/>
  <c r="E57" i="152" s="1"/>
  <c r="D45" i="152"/>
  <c r="C45" i="152"/>
  <c r="C57" i="152" s="1"/>
  <c r="E37" i="152"/>
  <c r="D37" i="152"/>
  <c r="C37" i="152"/>
  <c r="E30" i="152"/>
  <c r="D30" i="152"/>
  <c r="C30" i="152"/>
  <c r="E26" i="152"/>
  <c r="D26" i="152"/>
  <c r="D36" i="152" s="1"/>
  <c r="D41" i="152" s="1"/>
  <c r="D58" i="152" s="1"/>
  <c r="C26" i="152"/>
  <c r="E20" i="152"/>
  <c r="D20" i="152"/>
  <c r="C20" i="152"/>
  <c r="C36" i="152" s="1"/>
  <c r="C41" i="152" s="1"/>
  <c r="C58" i="152" s="1"/>
  <c r="E8" i="152"/>
  <c r="D8" i="152"/>
  <c r="C8" i="152"/>
  <c r="E51" i="151"/>
  <c r="D51" i="151"/>
  <c r="C51" i="151"/>
  <c r="E45" i="151"/>
  <c r="E57" i="151"/>
  <c r="D45" i="151"/>
  <c r="D57" i="151" s="1"/>
  <c r="C45" i="151"/>
  <c r="C57" i="151" s="1"/>
  <c r="E37" i="151"/>
  <c r="D37" i="151"/>
  <c r="C37" i="151"/>
  <c r="E30" i="151"/>
  <c r="D30" i="151"/>
  <c r="C30" i="151"/>
  <c r="E26" i="151"/>
  <c r="D26" i="151"/>
  <c r="C26" i="151"/>
  <c r="E20" i="151"/>
  <c r="D20" i="151"/>
  <c r="C20" i="151"/>
  <c r="E8" i="151"/>
  <c r="D8" i="151"/>
  <c r="C8" i="151"/>
  <c r="E51" i="150"/>
  <c r="D51" i="150"/>
  <c r="C51" i="150"/>
  <c r="E45" i="150"/>
  <c r="D45" i="150"/>
  <c r="D57" i="150" s="1"/>
  <c r="C45" i="150"/>
  <c r="E37" i="150"/>
  <c r="D37" i="150"/>
  <c r="C37" i="150"/>
  <c r="E30" i="150"/>
  <c r="D30" i="150"/>
  <c r="C30" i="150"/>
  <c r="E26" i="150"/>
  <c r="D26" i="150"/>
  <c r="C26" i="150"/>
  <c r="E20" i="150"/>
  <c r="D20" i="150"/>
  <c r="C20" i="150"/>
  <c r="E8" i="150"/>
  <c r="D8" i="150"/>
  <c r="C8" i="150"/>
  <c r="E51" i="149"/>
  <c r="D51" i="149"/>
  <c r="C51" i="149"/>
  <c r="E45" i="149"/>
  <c r="E57" i="149" s="1"/>
  <c r="D45" i="149"/>
  <c r="C45" i="149"/>
  <c r="C57" i="149" s="1"/>
  <c r="E37" i="149"/>
  <c r="D37" i="149"/>
  <c r="C37" i="149"/>
  <c r="E30" i="149"/>
  <c r="D30" i="149"/>
  <c r="C30" i="149"/>
  <c r="E26" i="149"/>
  <c r="D26" i="149"/>
  <c r="C26" i="149"/>
  <c r="E20" i="149"/>
  <c r="D20" i="149"/>
  <c r="C20" i="149"/>
  <c r="E8" i="149"/>
  <c r="D8" i="149"/>
  <c r="D36" i="149" s="1"/>
  <c r="D41" i="149" s="1"/>
  <c r="C8" i="149"/>
  <c r="C36" i="149"/>
  <c r="C41" i="149" s="1"/>
  <c r="C58" i="149" s="1"/>
  <c r="B2" i="146"/>
  <c r="B2" i="147" s="1"/>
  <c r="B2" i="148" s="1"/>
  <c r="E51" i="148"/>
  <c r="D51" i="148"/>
  <c r="C51" i="148"/>
  <c r="E45" i="148"/>
  <c r="E57" i="148" s="1"/>
  <c r="D45" i="148"/>
  <c r="D57" i="148" s="1"/>
  <c r="C45" i="148"/>
  <c r="C57" i="148" s="1"/>
  <c r="E37" i="148"/>
  <c r="D37" i="148"/>
  <c r="C37" i="148"/>
  <c r="E30" i="148"/>
  <c r="D30" i="148"/>
  <c r="C30" i="148"/>
  <c r="E26" i="148"/>
  <c r="D26" i="148"/>
  <c r="C26" i="148"/>
  <c r="E20" i="148"/>
  <c r="D20" i="148"/>
  <c r="C20" i="148"/>
  <c r="E8" i="148"/>
  <c r="D8" i="148"/>
  <c r="C8" i="148"/>
  <c r="E51" i="147"/>
  <c r="D51" i="147"/>
  <c r="C51" i="147"/>
  <c r="E45" i="147"/>
  <c r="E57" i="147"/>
  <c r="D45" i="147"/>
  <c r="C45" i="147"/>
  <c r="C57" i="147" s="1"/>
  <c r="E37" i="147"/>
  <c r="D37" i="147"/>
  <c r="C37" i="147"/>
  <c r="E30" i="147"/>
  <c r="D30" i="147"/>
  <c r="C30" i="147"/>
  <c r="C36" i="147" s="1"/>
  <c r="C41" i="147" s="1"/>
  <c r="C58" i="147" s="1"/>
  <c r="E26" i="147"/>
  <c r="D26" i="147"/>
  <c r="C26" i="147"/>
  <c r="E20" i="147"/>
  <c r="D20" i="147"/>
  <c r="C20" i="147"/>
  <c r="E8" i="147"/>
  <c r="E36" i="147" s="1"/>
  <c r="E41" i="147" s="1"/>
  <c r="D8" i="147"/>
  <c r="D36" i="147" s="1"/>
  <c r="C8" i="147"/>
  <c r="E51" i="146"/>
  <c r="D51" i="146"/>
  <c r="C51" i="146"/>
  <c r="E45" i="146"/>
  <c r="E57" i="146" s="1"/>
  <c r="D45" i="146"/>
  <c r="D57" i="146"/>
  <c r="C45" i="146"/>
  <c r="C57" i="146" s="1"/>
  <c r="E37" i="146"/>
  <c r="D37" i="146"/>
  <c r="C37" i="146"/>
  <c r="E30" i="146"/>
  <c r="D30" i="146"/>
  <c r="C30" i="146"/>
  <c r="E26" i="146"/>
  <c r="D26" i="146"/>
  <c r="C26" i="146"/>
  <c r="E20" i="146"/>
  <c r="D20" i="146"/>
  <c r="C20" i="146"/>
  <c r="E8" i="146"/>
  <c r="E36" i="146" s="1"/>
  <c r="E41" i="146" s="1"/>
  <c r="D8" i="146"/>
  <c r="D36" i="146" s="1"/>
  <c r="C8" i="146"/>
  <c r="B2" i="139"/>
  <c r="B2" i="140" s="1"/>
  <c r="B2" i="141" s="1"/>
  <c r="B2" i="138"/>
  <c r="B2" i="137" s="1"/>
  <c r="B2" i="136" s="1"/>
  <c r="B2" i="135"/>
  <c r="B2" i="133"/>
  <c r="B2" i="134"/>
  <c r="A2" i="1"/>
  <c r="F93" i="1"/>
  <c r="F161" i="1" s="1"/>
  <c r="E30" i="135"/>
  <c r="E29" i="135" s="1"/>
  <c r="D30" i="135"/>
  <c r="D29" i="135"/>
  <c r="C30" i="135"/>
  <c r="C29" i="135" s="1"/>
  <c r="E30" i="134"/>
  <c r="E29" i="134" s="1"/>
  <c r="D30" i="134"/>
  <c r="D29" i="134" s="1"/>
  <c r="C30" i="134"/>
  <c r="C29" i="134"/>
  <c r="E30" i="133"/>
  <c r="E29" i="133" s="1"/>
  <c r="D30" i="133"/>
  <c r="D29" i="133" s="1"/>
  <c r="C30" i="133"/>
  <c r="C29" i="133" s="1"/>
  <c r="E51" i="141"/>
  <c r="D51" i="141"/>
  <c r="C51" i="141"/>
  <c r="E45" i="141"/>
  <c r="E57" i="141" s="1"/>
  <c r="D45" i="141"/>
  <c r="C45" i="141"/>
  <c r="C57" i="141" s="1"/>
  <c r="E37" i="141"/>
  <c r="D37" i="141"/>
  <c r="C37" i="141"/>
  <c r="E30" i="141"/>
  <c r="E36" i="141" s="1"/>
  <c r="E41" i="141" s="1"/>
  <c r="D30" i="141"/>
  <c r="C30" i="141"/>
  <c r="E26" i="141"/>
  <c r="D26" i="141"/>
  <c r="D36" i="141" s="1"/>
  <c r="D41" i="141" s="1"/>
  <c r="C26" i="141"/>
  <c r="E20" i="141"/>
  <c r="D20" i="141"/>
  <c r="C20" i="141"/>
  <c r="E8" i="141"/>
  <c r="D8" i="141"/>
  <c r="C8" i="141"/>
  <c r="E51" i="140"/>
  <c r="D51" i="140"/>
  <c r="C51" i="140"/>
  <c r="E45" i="140"/>
  <c r="D45" i="140"/>
  <c r="D57" i="140" s="1"/>
  <c r="C45" i="140"/>
  <c r="C57" i="140" s="1"/>
  <c r="E37" i="140"/>
  <c r="D37" i="140"/>
  <c r="C37" i="140"/>
  <c r="E30" i="140"/>
  <c r="D30" i="140"/>
  <c r="C30" i="140"/>
  <c r="E26" i="140"/>
  <c r="D26" i="140"/>
  <c r="C26" i="140"/>
  <c r="E20" i="140"/>
  <c r="D20" i="140"/>
  <c r="C20" i="140"/>
  <c r="E8" i="140"/>
  <c r="D8" i="140"/>
  <c r="C8" i="140"/>
  <c r="E51" i="139"/>
  <c r="D51" i="139"/>
  <c r="C51" i="139"/>
  <c r="E45" i="139"/>
  <c r="D45" i="139"/>
  <c r="D57" i="139" s="1"/>
  <c r="C45" i="139"/>
  <c r="E37" i="139"/>
  <c r="D37" i="139"/>
  <c r="C37" i="139"/>
  <c r="E30" i="139"/>
  <c r="D30" i="139"/>
  <c r="D36" i="139" s="1"/>
  <c r="D41" i="139" s="1"/>
  <c r="D58" i="139" s="1"/>
  <c r="C30" i="139"/>
  <c r="E26" i="139"/>
  <c r="D26" i="139"/>
  <c r="C26" i="139"/>
  <c r="E20" i="139"/>
  <c r="D20" i="139"/>
  <c r="C20" i="139"/>
  <c r="E8" i="139"/>
  <c r="E36" i="139" s="1"/>
  <c r="E41" i="139" s="1"/>
  <c r="D8" i="139"/>
  <c r="C8" i="139"/>
  <c r="C36" i="139" s="1"/>
  <c r="C41" i="139" s="1"/>
  <c r="E52" i="138"/>
  <c r="D52" i="138"/>
  <c r="C52" i="138"/>
  <c r="E46" i="138"/>
  <c r="D46" i="138"/>
  <c r="D58" i="138" s="1"/>
  <c r="C46" i="138"/>
  <c r="C58" i="138" s="1"/>
  <c r="E38" i="138"/>
  <c r="D38" i="138"/>
  <c r="C38" i="138"/>
  <c r="E31" i="138"/>
  <c r="D31" i="138"/>
  <c r="C31" i="138"/>
  <c r="E26" i="138"/>
  <c r="D26" i="138"/>
  <c r="C26" i="138"/>
  <c r="E20" i="138"/>
  <c r="D20" i="138"/>
  <c r="C20" i="138"/>
  <c r="E8" i="138"/>
  <c r="E37" i="138" s="1"/>
  <c r="E42" i="138" s="1"/>
  <c r="D8" i="138"/>
  <c r="D37" i="138" s="1"/>
  <c r="C8" i="138"/>
  <c r="E52" i="137"/>
  <c r="D52" i="137"/>
  <c r="C52" i="137"/>
  <c r="E46" i="137"/>
  <c r="E58" i="137" s="1"/>
  <c r="D46" i="137"/>
  <c r="D58" i="137" s="1"/>
  <c r="C46" i="137"/>
  <c r="C58" i="137" s="1"/>
  <c r="E38" i="137"/>
  <c r="D38" i="137"/>
  <c r="C38" i="137"/>
  <c r="E31" i="137"/>
  <c r="D31" i="137"/>
  <c r="C31" i="137"/>
  <c r="E26" i="137"/>
  <c r="D26" i="137"/>
  <c r="C26" i="137"/>
  <c r="E20" i="137"/>
  <c r="D20" i="137"/>
  <c r="C20" i="137"/>
  <c r="E8" i="137"/>
  <c r="D8" i="137"/>
  <c r="C8" i="137"/>
  <c r="E52" i="136"/>
  <c r="D52" i="136"/>
  <c r="C52" i="136"/>
  <c r="E46" i="136"/>
  <c r="E58" i="136" s="1"/>
  <c r="D46" i="136"/>
  <c r="D58" i="136" s="1"/>
  <c r="C46" i="136"/>
  <c r="C58" i="136" s="1"/>
  <c r="E38" i="136"/>
  <c r="D38" i="136"/>
  <c r="C38" i="136"/>
  <c r="E31" i="136"/>
  <c r="D31" i="136"/>
  <c r="C31" i="136"/>
  <c r="E26" i="136"/>
  <c r="D26" i="136"/>
  <c r="C26" i="136"/>
  <c r="E20" i="136"/>
  <c r="D20" i="136"/>
  <c r="C20" i="136"/>
  <c r="E8" i="136"/>
  <c r="D8" i="136"/>
  <c r="D37" i="136" s="1"/>
  <c r="D42" i="136" s="1"/>
  <c r="D59" i="136" s="1"/>
  <c r="C8" i="136"/>
  <c r="E146" i="135"/>
  <c r="D146" i="135"/>
  <c r="C146" i="135"/>
  <c r="E140" i="135"/>
  <c r="D140" i="135"/>
  <c r="C140" i="135"/>
  <c r="E133" i="135"/>
  <c r="D133" i="135"/>
  <c r="C133" i="135"/>
  <c r="E129" i="135"/>
  <c r="E154" i="135" s="1"/>
  <c r="D129" i="135"/>
  <c r="C129" i="135"/>
  <c r="E114" i="135"/>
  <c r="D114" i="135"/>
  <c r="C114" i="135"/>
  <c r="E93" i="135"/>
  <c r="E128" i="135" s="1"/>
  <c r="E155" i="135" s="1"/>
  <c r="D93" i="135"/>
  <c r="D128" i="135" s="1"/>
  <c r="C93" i="135"/>
  <c r="C128" i="135" s="1"/>
  <c r="E82" i="135"/>
  <c r="D82" i="135"/>
  <c r="C82" i="135"/>
  <c r="E78" i="135"/>
  <c r="D78" i="135"/>
  <c r="C78" i="135"/>
  <c r="E75" i="135"/>
  <c r="D75" i="135"/>
  <c r="C75" i="135"/>
  <c r="E70" i="135"/>
  <c r="D70" i="135"/>
  <c r="C70" i="135"/>
  <c r="E66" i="135"/>
  <c r="D66" i="135"/>
  <c r="C66" i="135"/>
  <c r="E60" i="135"/>
  <c r="D60" i="135"/>
  <c r="C60" i="135"/>
  <c r="E55" i="135"/>
  <c r="D55" i="135"/>
  <c r="C55" i="135"/>
  <c r="E49" i="135"/>
  <c r="D49" i="135"/>
  <c r="C49" i="135"/>
  <c r="E37" i="135"/>
  <c r="D37" i="135"/>
  <c r="C37" i="135"/>
  <c r="E22" i="135"/>
  <c r="D22" i="135"/>
  <c r="C22" i="135"/>
  <c r="E15" i="135"/>
  <c r="D15" i="135"/>
  <c r="C15" i="135"/>
  <c r="C65" i="135" s="1"/>
  <c r="E8" i="135"/>
  <c r="D8" i="135"/>
  <c r="C8" i="135"/>
  <c r="E146" i="134"/>
  <c r="E154" i="134" s="1"/>
  <c r="D146" i="134"/>
  <c r="C146" i="134"/>
  <c r="E140" i="134"/>
  <c r="D140" i="134"/>
  <c r="C140" i="134"/>
  <c r="E133" i="134"/>
  <c r="D133" i="134"/>
  <c r="C133" i="134"/>
  <c r="E129" i="134"/>
  <c r="D129" i="134"/>
  <c r="C129" i="134"/>
  <c r="E114" i="134"/>
  <c r="D114" i="134"/>
  <c r="C114" i="134"/>
  <c r="E93" i="134"/>
  <c r="D93" i="134"/>
  <c r="D128" i="134" s="1"/>
  <c r="C93" i="134"/>
  <c r="E82" i="134"/>
  <c r="D82" i="134"/>
  <c r="C82" i="134"/>
  <c r="E78" i="134"/>
  <c r="D78" i="134"/>
  <c r="C78" i="134"/>
  <c r="E75" i="134"/>
  <c r="D75" i="134"/>
  <c r="C75" i="134"/>
  <c r="E70" i="134"/>
  <c r="D70" i="134"/>
  <c r="C70" i="134"/>
  <c r="E66" i="134"/>
  <c r="D66" i="134"/>
  <c r="D89" i="134" s="1"/>
  <c r="C66" i="134"/>
  <c r="E60" i="134"/>
  <c r="D60" i="134"/>
  <c r="C60" i="134"/>
  <c r="E55" i="134"/>
  <c r="D55" i="134"/>
  <c r="C55" i="134"/>
  <c r="E49" i="134"/>
  <c r="D49" i="134"/>
  <c r="C49" i="134"/>
  <c r="E37" i="134"/>
  <c r="D37" i="134"/>
  <c r="C37" i="134"/>
  <c r="E22" i="134"/>
  <c r="D22" i="134"/>
  <c r="C22" i="134"/>
  <c r="E15" i="134"/>
  <c r="D15" i="134"/>
  <c r="C15" i="134"/>
  <c r="C65" i="134" s="1"/>
  <c r="E8" i="134"/>
  <c r="D8" i="134"/>
  <c r="C8" i="134"/>
  <c r="E146" i="133"/>
  <c r="D146" i="133"/>
  <c r="C146" i="133"/>
  <c r="E140" i="133"/>
  <c r="D140" i="133"/>
  <c r="C140" i="133"/>
  <c r="E133" i="133"/>
  <c r="D133" i="133"/>
  <c r="C133" i="133"/>
  <c r="E129" i="133"/>
  <c r="D129" i="133"/>
  <c r="C129" i="133"/>
  <c r="E114" i="133"/>
  <c r="D114" i="133"/>
  <c r="C114" i="133"/>
  <c r="E93" i="133"/>
  <c r="E128" i="133"/>
  <c r="D93" i="133"/>
  <c r="D128" i="133" s="1"/>
  <c r="C93" i="133"/>
  <c r="C128" i="133" s="1"/>
  <c r="E82" i="133"/>
  <c r="D82" i="133"/>
  <c r="C82" i="133"/>
  <c r="E78" i="133"/>
  <c r="D78" i="133"/>
  <c r="C78" i="133"/>
  <c r="E75" i="133"/>
  <c r="D75" i="133"/>
  <c r="C75" i="133"/>
  <c r="E70" i="133"/>
  <c r="D70" i="133"/>
  <c r="C70" i="133"/>
  <c r="E66" i="133"/>
  <c r="D66" i="133"/>
  <c r="D89" i="133" s="1"/>
  <c r="C66" i="133"/>
  <c r="E60" i="133"/>
  <c r="D60" i="133"/>
  <c r="C60" i="133"/>
  <c r="E55" i="133"/>
  <c r="D55" i="133"/>
  <c r="C55" i="133"/>
  <c r="E49" i="133"/>
  <c r="D49" i="133"/>
  <c r="C49" i="133"/>
  <c r="E37" i="133"/>
  <c r="D37" i="133"/>
  <c r="C37" i="133"/>
  <c r="E22" i="133"/>
  <c r="D22" i="133"/>
  <c r="C22" i="133"/>
  <c r="E15" i="133"/>
  <c r="D15" i="133"/>
  <c r="C15" i="133"/>
  <c r="E8" i="133"/>
  <c r="D8" i="133"/>
  <c r="D65" i="133" s="1"/>
  <c r="C8" i="133"/>
  <c r="H20" i="61"/>
  <c r="I20" i="61"/>
  <c r="E118" i="1"/>
  <c r="F118" i="1"/>
  <c r="E133" i="1"/>
  <c r="F133" i="1"/>
  <c r="E137" i="1"/>
  <c r="F137" i="1"/>
  <c r="E149" i="1"/>
  <c r="F149" i="1"/>
  <c r="D137" i="1"/>
  <c r="D25" i="76"/>
  <c r="B15" i="64"/>
  <c r="D15" i="64"/>
  <c r="E15" i="64"/>
  <c r="E36" i="160"/>
  <c r="E41" i="160" s="1"/>
  <c r="C36" i="170"/>
  <c r="C41" i="170" s="1"/>
  <c r="C58" i="170" s="1"/>
  <c r="D57" i="184"/>
  <c r="C57" i="184"/>
  <c r="E57" i="177"/>
  <c r="E57" i="163"/>
  <c r="D36" i="172"/>
  <c r="D41" i="172" s="1"/>
  <c r="D58" i="172" s="1"/>
  <c r="D58" i="180"/>
  <c r="C128" i="134"/>
  <c r="C36" i="158"/>
  <c r="C41" i="158" s="1"/>
  <c r="C58" i="158" s="1"/>
  <c r="C36" i="169"/>
  <c r="C41" i="169" s="1"/>
  <c r="C36" i="180"/>
  <c r="C41" i="180" s="1"/>
  <c r="C58" i="180" s="1"/>
  <c r="D36" i="169"/>
  <c r="D41" i="169" s="1"/>
  <c r="D58" i="169" s="1"/>
  <c r="E36" i="173"/>
  <c r="E41" i="173" s="1"/>
  <c r="C36" i="184"/>
  <c r="C41" i="184" s="1"/>
  <c r="C58" i="184" s="1"/>
  <c r="C36" i="183"/>
  <c r="C41" i="183" s="1"/>
  <c r="E36" i="159"/>
  <c r="E41" i="159" s="1"/>
  <c r="C36" i="171"/>
  <c r="C41" i="171" s="1"/>
  <c r="D57" i="174"/>
  <c r="E36" i="176"/>
  <c r="E41" i="176"/>
  <c r="E36" i="178"/>
  <c r="E41" i="178" s="1"/>
  <c r="C57" i="174"/>
  <c r="C58" i="174" s="1"/>
  <c r="D36" i="161"/>
  <c r="D41" i="161" s="1"/>
  <c r="C57" i="177"/>
  <c r="C36" i="173"/>
  <c r="C41" i="173" s="1"/>
  <c r="C36" i="175"/>
  <c r="C41" i="175"/>
  <c r="C58" i="175" s="1"/>
  <c r="C57" i="139"/>
  <c r="E57" i="139"/>
  <c r="D57" i="147"/>
  <c r="D57" i="159"/>
  <c r="C57" i="161"/>
  <c r="E57" i="161"/>
  <c r="H21" i="61"/>
  <c r="I17" i="198"/>
  <c r="B6" i="204"/>
  <c r="E17" i="1"/>
  <c r="D31" i="76"/>
  <c r="D94" i="1"/>
  <c r="C5" i="61"/>
  <c r="G5" i="61" s="1"/>
  <c r="A4" i="76"/>
  <c r="F5" i="64"/>
  <c r="E5" i="133"/>
  <c r="E5" i="134" s="1"/>
  <c r="E5" i="135" s="1"/>
  <c r="E5" i="138"/>
  <c r="E5" i="137" s="1"/>
  <c r="E5" i="136" s="1"/>
  <c r="E5" i="139"/>
  <c r="E5" i="140"/>
  <c r="E5" i="141" s="1"/>
  <c r="E5" i="146"/>
  <c r="E5" i="147" s="1"/>
  <c r="E5" i="148" s="1"/>
  <c r="E5" i="149" s="1"/>
  <c r="E5" i="150" s="1"/>
  <c r="E5" i="151" s="1"/>
  <c r="E5" i="152" s="1"/>
  <c r="E5" i="153" s="1"/>
  <c r="E5" i="154" s="1"/>
  <c r="E5" i="155" s="1"/>
  <c r="E5" i="156" s="1"/>
  <c r="E5" i="157" s="1"/>
  <c r="E5" i="158" s="1"/>
  <c r="E5" i="159" s="1"/>
  <c r="E5" i="160" s="1"/>
  <c r="E5" i="161" s="1"/>
  <c r="E5" i="162" s="1"/>
  <c r="E5" i="163" s="1"/>
  <c r="E5" i="164" s="1"/>
  <c r="E5" i="169" s="1"/>
  <c r="E5" i="170" s="1"/>
  <c r="E5" i="171" s="1"/>
  <c r="E5" i="172" s="1"/>
  <c r="E5" i="173" s="1"/>
  <c r="E5" i="174" s="1"/>
  <c r="E5" i="175" s="1"/>
  <c r="E5" i="176" s="1"/>
  <c r="E5" i="177" s="1"/>
  <c r="E5" i="178" s="1"/>
  <c r="E5" i="179" s="1"/>
  <c r="E5" i="180" s="1"/>
  <c r="E5" i="181" s="1"/>
  <c r="E5" i="182" s="1"/>
  <c r="E5" i="183" s="1"/>
  <c r="E5" i="184" s="1"/>
  <c r="E4" i="146"/>
  <c r="E4" i="147" s="1"/>
  <c r="E4" i="148" s="1"/>
  <c r="E4" i="139"/>
  <c r="E4" i="140" s="1"/>
  <c r="E4" i="141" s="1"/>
  <c r="E4" i="157"/>
  <c r="E4" i="158" s="1"/>
  <c r="E4" i="159" s="1"/>
  <c r="E4" i="160" s="1"/>
  <c r="D7" i="73" l="1"/>
  <c r="B19" i="216"/>
  <c r="C19" i="216" s="1"/>
  <c r="D19" i="216" s="1"/>
  <c r="D5" i="61"/>
  <c r="H5" i="61" s="1"/>
  <c r="E5" i="73"/>
  <c r="I5" i="73" s="1"/>
  <c r="H22" i="61"/>
  <c r="C6" i="216"/>
  <c r="F20" i="200"/>
  <c r="I22" i="61"/>
  <c r="F130" i="219"/>
  <c r="D5" i="73"/>
  <c r="H5" i="73" s="1"/>
  <c r="F91" i="79"/>
  <c r="D91" i="79"/>
  <c r="D131" i="219"/>
  <c r="D155" i="219" s="1"/>
  <c r="E155" i="79"/>
  <c r="F155" i="79"/>
  <c r="E4" i="181"/>
  <c r="E4" i="182" s="1"/>
  <c r="E4" i="183" s="1"/>
  <c r="E4" i="184" s="1"/>
  <c r="E91" i="79"/>
  <c r="F131" i="219"/>
  <c r="F155" i="219" s="1"/>
  <c r="E131" i="219"/>
  <c r="E155" i="219" s="1"/>
  <c r="E4" i="153"/>
  <c r="E4" i="154" s="1"/>
  <c r="E4" i="155" s="1"/>
  <c r="E4" i="156" s="1"/>
  <c r="E4" i="169"/>
  <c r="E4" i="170" s="1"/>
  <c r="E4" i="171" s="1"/>
  <c r="E4" i="172" s="1"/>
  <c r="E4" i="149"/>
  <c r="E4" i="150" s="1"/>
  <c r="E4" i="151" s="1"/>
  <c r="E4" i="152" s="1"/>
  <c r="E4" i="173"/>
  <c r="E4" i="174" s="1"/>
  <c r="E4" i="175" s="1"/>
  <c r="E4" i="176" s="1"/>
  <c r="E4" i="161"/>
  <c r="E4" i="162" s="1"/>
  <c r="E4" i="163" s="1"/>
  <c r="E4" i="164" s="1"/>
  <c r="D155" i="79"/>
  <c r="D22" i="61"/>
  <c r="D36" i="76"/>
  <c r="E22" i="61"/>
  <c r="D58" i="161"/>
  <c r="C58" i="161"/>
  <c r="D58" i="159"/>
  <c r="C58" i="183"/>
  <c r="E128" i="134"/>
  <c r="C154" i="134"/>
  <c r="D89" i="135"/>
  <c r="D154" i="135"/>
  <c r="D155" i="135" s="1"/>
  <c r="C37" i="136"/>
  <c r="C37" i="138"/>
  <c r="C42" i="138" s="1"/>
  <c r="C59" i="138" s="1"/>
  <c r="E58" i="138"/>
  <c r="E57" i="140"/>
  <c r="C36" i="141"/>
  <c r="C41" i="141" s="1"/>
  <c r="C36" i="146"/>
  <c r="C41" i="146" s="1"/>
  <c r="C58" i="146" s="1"/>
  <c r="C57" i="150"/>
  <c r="E36" i="151"/>
  <c r="E41" i="151" s="1"/>
  <c r="C36" i="151"/>
  <c r="C41" i="151" s="1"/>
  <c r="C58" i="151" s="1"/>
  <c r="C57" i="159"/>
  <c r="D57" i="164"/>
  <c r="D58" i="164" s="1"/>
  <c r="E57" i="169"/>
  <c r="D57" i="170"/>
  <c r="C57" i="171"/>
  <c r="D57" i="173"/>
  <c r="E57" i="175"/>
  <c r="C36" i="176"/>
  <c r="C41" i="176" s="1"/>
  <c r="D36" i="176"/>
  <c r="D41" i="176" s="1"/>
  <c r="D58" i="176" s="1"/>
  <c r="D57" i="176"/>
  <c r="D36" i="178"/>
  <c r="D41" i="178" s="1"/>
  <c r="D58" i="178" s="1"/>
  <c r="D57" i="179"/>
  <c r="C57" i="183"/>
  <c r="D36" i="184"/>
  <c r="H20" i="73"/>
  <c r="D32" i="76" s="1"/>
  <c r="G20" i="73"/>
  <c r="D26" i="76" s="1"/>
  <c r="G21" i="61"/>
  <c r="E21" i="61"/>
  <c r="I23" i="61" s="1"/>
  <c r="C58" i="139"/>
  <c r="D65" i="134"/>
  <c r="D90" i="134" s="1"/>
  <c r="C89" i="135"/>
  <c r="C90" i="135" s="1"/>
  <c r="C154" i="135"/>
  <c r="D36" i="148"/>
  <c r="D41" i="148" s="1"/>
  <c r="D58" i="148" s="1"/>
  <c r="E36" i="148"/>
  <c r="E41" i="148" s="1"/>
  <c r="C36" i="150"/>
  <c r="C41" i="150" s="1"/>
  <c r="C58" i="150" s="1"/>
  <c r="D36" i="150"/>
  <c r="D41" i="150" s="1"/>
  <c r="D58" i="150" s="1"/>
  <c r="C36" i="153"/>
  <c r="C41" i="153" s="1"/>
  <c r="C58" i="153" s="1"/>
  <c r="E36" i="158"/>
  <c r="E41" i="158" s="1"/>
  <c r="D36" i="158"/>
  <c r="D41" i="158" s="1"/>
  <c r="D58" i="158" s="1"/>
  <c r="E36" i="169"/>
  <c r="E41" i="169" s="1"/>
  <c r="D36" i="170"/>
  <c r="D41" i="170" s="1"/>
  <c r="D58" i="170" s="1"/>
  <c r="E36" i="170"/>
  <c r="E41" i="170" s="1"/>
  <c r="D36" i="171"/>
  <c r="D41" i="171" s="1"/>
  <c r="D58" i="171" s="1"/>
  <c r="C36" i="172"/>
  <c r="C41" i="172" s="1"/>
  <c r="C58" i="172" s="1"/>
  <c r="D36" i="173"/>
  <c r="D41" i="173" s="1"/>
  <c r="D58" i="173" s="1"/>
  <c r="E36" i="177"/>
  <c r="E41" i="177" s="1"/>
  <c r="D36" i="179"/>
  <c r="D41" i="179" s="1"/>
  <c r="D58" i="179" s="1"/>
  <c r="C36" i="179"/>
  <c r="C41" i="179" s="1"/>
  <c r="C58" i="179" s="1"/>
  <c r="C36" i="181"/>
  <c r="C41" i="181" s="1"/>
  <c r="D36" i="181"/>
  <c r="D41" i="181" s="1"/>
  <c r="D58" i="181" s="1"/>
  <c r="C57" i="181"/>
  <c r="D57" i="181"/>
  <c r="E36" i="182"/>
  <c r="E41" i="182" s="1"/>
  <c r="C13" i="73"/>
  <c r="D6" i="76" s="1"/>
  <c r="D21" i="61"/>
  <c r="D23" i="61" s="1"/>
  <c r="F16" i="210"/>
  <c r="C155" i="134"/>
  <c r="C58" i="171"/>
  <c r="E65" i="133"/>
  <c r="E154" i="133"/>
  <c r="E65" i="134"/>
  <c r="E90" i="134" s="1"/>
  <c r="E89" i="134"/>
  <c r="C89" i="134"/>
  <c r="C37" i="137"/>
  <c r="C42" i="137" s="1"/>
  <c r="C59" i="137" s="1"/>
  <c r="C36" i="140"/>
  <c r="C41" i="140" s="1"/>
  <c r="D41" i="147"/>
  <c r="D58" i="147" s="1"/>
  <c r="E36" i="152"/>
  <c r="E41" i="152" s="1"/>
  <c r="E36" i="157"/>
  <c r="E41" i="157" s="1"/>
  <c r="C36" i="157"/>
  <c r="C41" i="157" s="1"/>
  <c r="C58" i="157" s="1"/>
  <c r="D36" i="157"/>
  <c r="D41" i="157" s="1"/>
  <c r="D58" i="157" s="1"/>
  <c r="E10" i="73"/>
  <c r="C57" i="176"/>
  <c r="C36" i="177"/>
  <c r="C41" i="177" s="1"/>
  <c r="D57" i="177"/>
  <c r="E57" i="181"/>
  <c r="E36" i="183"/>
  <c r="E41" i="183" s="1"/>
  <c r="C20" i="200"/>
  <c r="G20" i="200"/>
  <c r="H13" i="214"/>
  <c r="F132" i="1"/>
  <c r="B36" i="76" s="1"/>
  <c r="E65" i="1"/>
  <c r="B12" i="76" s="1"/>
  <c r="D13" i="73"/>
  <c r="D12" i="76" s="1"/>
  <c r="D30" i="76"/>
  <c r="C155" i="135"/>
  <c r="E89" i="133"/>
  <c r="E90" i="133" s="1"/>
  <c r="E155" i="133"/>
  <c r="C154" i="133"/>
  <c r="C155" i="133" s="1"/>
  <c r="E65" i="135"/>
  <c r="C42" i="136"/>
  <c r="C59" i="136" s="1"/>
  <c r="D42" i="138"/>
  <c r="D59" i="138" s="1"/>
  <c r="C58" i="140"/>
  <c r="D41" i="146"/>
  <c r="D58" i="146" s="1"/>
  <c r="E36" i="149"/>
  <c r="E41" i="149" s="1"/>
  <c r="E57" i="150"/>
  <c r="E36" i="153"/>
  <c r="E41" i="153" s="1"/>
  <c r="E36" i="161"/>
  <c r="E41" i="161" s="1"/>
  <c r="E36" i="162"/>
  <c r="E41" i="162" s="1"/>
  <c r="D36" i="163"/>
  <c r="D41" i="163" s="1"/>
  <c r="D58" i="163" s="1"/>
  <c r="C36" i="164"/>
  <c r="C41" i="164" s="1"/>
  <c r="C58" i="164" s="1"/>
  <c r="D36" i="177"/>
  <c r="D41" i="177" s="1"/>
  <c r="D36" i="182"/>
  <c r="D41" i="182" s="1"/>
  <c r="D58" i="182" s="1"/>
  <c r="I8" i="200"/>
  <c r="I15" i="200" s="1"/>
  <c r="H15" i="200"/>
  <c r="H19" i="200"/>
  <c r="I17" i="200"/>
  <c r="I19" i="200" s="1"/>
  <c r="C90" i="134"/>
  <c r="C156" i="134" s="1"/>
  <c r="D65" i="135"/>
  <c r="D90" i="135" s="1"/>
  <c r="D37" i="137"/>
  <c r="D42" i="137" s="1"/>
  <c r="D59" i="137" s="1"/>
  <c r="D36" i="140"/>
  <c r="D41" i="140" s="1"/>
  <c r="D58" i="140" s="1"/>
  <c r="D36" i="155"/>
  <c r="D41" i="155" s="1"/>
  <c r="D90" i="133"/>
  <c r="E155" i="134"/>
  <c r="E5" i="61"/>
  <c r="I5" i="61" s="1"/>
  <c r="C58" i="177"/>
  <c r="E144" i="1"/>
  <c r="E157" i="1" s="1"/>
  <c r="B31" i="76" s="1"/>
  <c r="E31" i="76" s="1"/>
  <c r="C89" i="133"/>
  <c r="D154" i="134"/>
  <c r="D155" i="134" s="1"/>
  <c r="D156" i="134" s="1"/>
  <c r="E89" i="135"/>
  <c r="E37" i="137"/>
  <c r="E42" i="137" s="1"/>
  <c r="D36" i="151"/>
  <c r="D41" i="151" s="1"/>
  <c r="D58" i="151" s="1"/>
  <c r="D36" i="156"/>
  <c r="D41" i="156" s="1"/>
  <c r="D58" i="156" s="1"/>
  <c r="E36" i="164"/>
  <c r="E41" i="164" s="1"/>
  <c r="F144" i="1"/>
  <c r="F157" i="1" s="1"/>
  <c r="B37" i="76" s="1"/>
  <c r="E37" i="76" s="1"/>
  <c r="E132" i="1"/>
  <c r="E158" i="1" s="1"/>
  <c r="D37" i="76"/>
  <c r="E36" i="140"/>
  <c r="E41" i="140" s="1"/>
  <c r="D57" i="141"/>
  <c r="D58" i="141" s="1"/>
  <c r="D57" i="149"/>
  <c r="D58" i="149" s="1"/>
  <c r="E36" i="150"/>
  <c r="E41" i="150" s="1"/>
  <c r="C36" i="154"/>
  <c r="C41" i="154" s="1"/>
  <c r="C57" i="154"/>
  <c r="D57" i="155"/>
  <c r="C57" i="160"/>
  <c r="C58" i="160" s="1"/>
  <c r="C57" i="162"/>
  <c r="E36" i="163"/>
  <c r="E41" i="163" s="1"/>
  <c r="C57" i="169"/>
  <c r="C58" i="169" s="1"/>
  <c r="E57" i="171"/>
  <c r="C57" i="173"/>
  <c r="C58" i="173" s="1"/>
  <c r="E36" i="174"/>
  <c r="E41" i="174" s="1"/>
  <c r="D36" i="175"/>
  <c r="D41" i="175" s="1"/>
  <c r="D58" i="175" s="1"/>
  <c r="E57" i="176"/>
  <c r="E36" i="179"/>
  <c r="E41" i="179" s="1"/>
  <c r="C36" i="182"/>
  <c r="C41" i="182" s="1"/>
  <c r="C58" i="182" s="1"/>
  <c r="F78" i="1"/>
  <c r="F89" i="1" s="1"/>
  <c r="C65" i="133"/>
  <c r="D154" i="133"/>
  <c r="D155" i="133" s="1"/>
  <c r="D156" i="133" s="1"/>
  <c r="E37" i="136"/>
  <c r="E42" i="136" s="1"/>
  <c r="C36" i="148"/>
  <c r="C41" i="148" s="1"/>
  <c r="C58" i="148" s="1"/>
  <c r="D36" i="153"/>
  <c r="D41" i="153" s="1"/>
  <c r="D58" i="153" s="1"/>
  <c r="D36" i="154"/>
  <c r="D41" i="154" s="1"/>
  <c r="D58" i="154" s="1"/>
  <c r="C36" i="159"/>
  <c r="C41" i="159" s="1"/>
  <c r="C58" i="159" s="1"/>
  <c r="C36" i="162"/>
  <c r="C41" i="162" s="1"/>
  <c r="C58" i="162" s="1"/>
  <c r="C57" i="163"/>
  <c r="C58" i="163" s="1"/>
  <c r="E36" i="171"/>
  <c r="E41" i="171" s="1"/>
  <c r="E36" i="180"/>
  <c r="E41" i="180" s="1"/>
  <c r="D27" i="205"/>
  <c r="I13" i="198"/>
  <c r="I10" i="198"/>
  <c r="I20" i="198" s="1"/>
  <c r="E20" i="198"/>
  <c r="C21" i="61"/>
  <c r="C23" i="61" s="1"/>
  <c r="E36" i="172"/>
  <c r="E41" i="172" s="1"/>
  <c r="E36" i="181"/>
  <c r="E41" i="181" s="1"/>
  <c r="D36" i="183"/>
  <c r="D41" i="183" s="1"/>
  <c r="D58" i="183" s="1"/>
  <c r="D41" i="184"/>
  <c r="D58" i="184" s="1"/>
  <c r="I15" i="198"/>
  <c r="G20" i="198"/>
  <c r="I7" i="198"/>
  <c r="H20" i="198"/>
  <c r="D20" i="198"/>
  <c r="F20" i="198"/>
  <c r="D7" i="76"/>
  <c r="D19" i="76"/>
  <c r="F4" i="210"/>
  <c r="E130" i="219"/>
  <c r="D130" i="219"/>
  <c r="H23" i="61"/>
  <c r="C22" i="61"/>
  <c r="G22" i="61"/>
  <c r="I20" i="73"/>
  <c r="D38" i="76" s="1"/>
  <c r="D24" i="76"/>
  <c r="D13" i="76"/>
  <c r="D65" i="1"/>
  <c r="E78" i="1"/>
  <c r="D78" i="1"/>
  <c r="D89" i="1" s="1"/>
  <c r="B7" i="76" s="1"/>
  <c r="F65" i="1"/>
  <c r="D132" i="1"/>
  <c r="B24" i="76" s="1"/>
  <c r="C58" i="141"/>
  <c r="C58" i="155"/>
  <c r="D58" i="174"/>
  <c r="C58" i="176"/>
  <c r="F15" i="64"/>
  <c r="I20" i="200"/>
  <c r="D144" i="1"/>
  <c r="D157" i="1" s="1"/>
  <c r="G155" i="79" l="1"/>
  <c r="E89" i="1"/>
  <c r="B13" i="76" s="1"/>
  <c r="E13" i="76" s="1"/>
  <c r="B29" i="216"/>
  <c r="C29" i="216" s="1"/>
  <c r="D29" i="216" s="1"/>
  <c r="D6" i="216"/>
  <c r="D11" i="216" s="1"/>
  <c r="D16" i="216" s="1"/>
  <c r="D18" i="216" s="1"/>
  <c r="C11" i="216"/>
  <c r="C16" i="216" s="1"/>
  <c r="C18" i="216" s="1"/>
  <c r="B11" i="216"/>
  <c r="B16" i="216" s="1"/>
  <c r="B18" i="216" s="1"/>
  <c r="F156" i="219"/>
  <c r="G156" i="219" s="1"/>
  <c r="H20" i="200"/>
  <c r="G23" i="61"/>
  <c r="E36" i="76"/>
  <c r="C20" i="73"/>
  <c r="D8" i="76" s="1"/>
  <c r="D156" i="79"/>
  <c r="D156" i="219"/>
  <c r="D157" i="219" s="1"/>
  <c r="G21" i="73"/>
  <c r="C21" i="73"/>
  <c r="E156" i="219"/>
  <c r="D20" i="73"/>
  <c r="D22" i="73" s="1"/>
  <c r="D21" i="73"/>
  <c r="H21" i="73"/>
  <c r="E23" i="61"/>
  <c r="E12" i="76"/>
  <c r="E13" i="73"/>
  <c r="E20" i="73" s="1"/>
  <c r="D20" i="76" s="1"/>
  <c r="E162" i="1"/>
  <c r="C90" i="133"/>
  <c r="C156" i="133" s="1"/>
  <c r="D156" i="135"/>
  <c r="C58" i="181"/>
  <c r="E90" i="1"/>
  <c r="B14" i="76" s="1"/>
  <c r="D58" i="177"/>
  <c r="B23" i="216"/>
  <c r="B28" i="216" s="1"/>
  <c r="C156" i="135"/>
  <c r="D162" i="1"/>
  <c r="B6" i="76"/>
  <c r="E6" i="76" s="1"/>
  <c r="D90" i="1"/>
  <c r="B8" i="76" s="1"/>
  <c r="C58" i="154"/>
  <c r="D58" i="155"/>
  <c r="E90" i="135"/>
  <c r="F158" i="1"/>
  <c r="B38" i="76" s="1"/>
  <c r="E38" i="76" s="1"/>
  <c r="B19" i="76"/>
  <c r="E19" i="76" s="1"/>
  <c r="F163" i="1"/>
  <c r="B32" i="76"/>
  <c r="E32" i="76" s="1"/>
  <c r="B30" i="76"/>
  <c r="E30" i="76" s="1"/>
  <c r="E7" i="76"/>
  <c r="E24" i="76"/>
  <c r="F90" i="1"/>
  <c r="B20" i="76" s="1"/>
  <c r="B18" i="76"/>
  <c r="F162" i="1"/>
  <c r="B25" i="76"/>
  <c r="E25" i="76" s="1"/>
  <c r="D158" i="1"/>
  <c r="B26" i="76" s="1"/>
  <c r="E26" i="76" s="1"/>
  <c r="D163" i="1"/>
  <c r="E163" i="1" l="1"/>
  <c r="B30" i="216"/>
  <c r="F164" i="1"/>
  <c r="H22" i="73"/>
  <c r="E8" i="76"/>
  <c r="G22" i="73"/>
  <c r="C22" i="73"/>
  <c r="D14" i="76"/>
  <c r="E14" i="76" s="1"/>
  <c r="I21" i="73"/>
  <c r="D18" i="76"/>
  <c r="E18" i="76" s="1"/>
  <c r="E21" i="73"/>
  <c r="E20" i="76"/>
  <c r="I22" i="73"/>
  <c r="E22" i="73"/>
  <c r="D23" i="216"/>
  <c r="D28" i="216" s="1"/>
  <c r="D30" i="216" s="1"/>
  <c r="C23" i="216"/>
  <c r="C28" i="216" s="1"/>
  <c r="C30" i="216" s="1"/>
  <c r="E159" i="1"/>
  <c r="D159" i="1"/>
</calcChain>
</file>

<file path=xl/sharedStrings.xml><?xml version="1.0" encoding="utf-8"?>
<sst xmlns="http://schemas.openxmlformats.org/spreadsheetml/2006/main" count="8185" uniqueCount="1199">
  <si>
    <t>Vállalkozási maradvány igénybevétele</t>
  </si>
  <si>
    <t>Finanszírozási kiadások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</si>
  <si>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</si>
  <si>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</si>
  <si>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</si>
  <si>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</si>
  <si>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</si>
  <si>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</si>
  <si>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</si>
  <si>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</si>
  <si>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</si>
  <si>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</si>
  <si>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</si>
  <si>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</si>
  <si>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</si>
  <si>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</si>
  <si>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</si>
  <si>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</si>
  <si>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</si>
  <si>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</si>
  <si>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</si>
  <si>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</si>
  <si>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</si>
  <si>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</si>
  <si>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</si>
  <si>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</si>
  <si>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</si>
  <si>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K I A D Á S O K</t>
  </si>
  <si>
    <t>Személyi  juttatások</t>
  </si>
  <si>
    <t>Tartalékok</t>
  </si>
  <si>
    <t>Összesen</t>
  </si>
  <si>
    <t>01</t>
  </si>
  <si>
    <t>Bevételek</t>
  </si>
  <si>
    <t>Kiadások</t>
  </si>
  <si>
    <t>Egyéb fejlesztési célú kiadások</t>
  </si>
  <si>
    <t>02</t>
  </si>
  <si>
    <t>03</t>
  </si>
  <si>
    <t>Megnevezés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</si>
  <si>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</si>
  <si>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</si>
  <si>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</si>
  <si>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</si>
  <si>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</si>
  <si>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</si>
  <si>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</si>
  <si>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</si>
  <si>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</si>
  <si>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</si>
  <si>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</si>
  <si>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</si>
  <si>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</si>
  <si>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</si>
  <si>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</si>
  <si>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</si>
  <si>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</si>
  <si>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</si>
  <si>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</si>
  <si>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</si>
  <si>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</si>
  <si>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</si>
  <si>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</si>
  <si>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</si>
  <si>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</si>
  <si>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</si>
  <si>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</si>
  <si>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</si>
  <si>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</si>
  <si>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</si>
  <si>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</si>
  <si>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</si>
  <si>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</si>
  <si>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</si>
  <si>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</si>
  <si>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</si>
  <si>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</si>
  <si>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1.5.</t>
  </si>
  <si>
    <t>11.1.</t>
  </si>
  <si>
    <t>11.2.</t>
  </si>
  <si>
    <t>1. sz. táblázat</t>
  </si>
  <si>
    <t>2. sz. táblázat</t>
  </si>
  <si>
    <t>3. sz. táblázat</t>
  </si>
  <si>
    <t>ELTÉRÉS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</si>
  <si>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</si>
  <si>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</si>
  <si>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</si>
  <si>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</si>
  <si>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</si>
  <si>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</si>
  <si>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</si>
  <si>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</si>
  <si>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</si>
  <si>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</si>
  <si>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</si>
  <si>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</si>
  <si>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</si>
  <si>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</si>
  <si>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</si>
  <si>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</si>
  <si>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</si>
  <si>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</si>
  <si>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</si>
  <si>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</si>
  <si>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</si>
  <si>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</si>
  <si>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</si>
  <si>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</si>
  <si>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</si>
  <si>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Befektetési célú belföldi, külföldi értékpapírok vásárlása</t>
  </si>
  <si>
    <t>Feladat megnevezése</t>
  </si>
  <si>
    <t>Száma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</si>
  <si>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</si>
  <si>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</si>
  <si>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</si>
  <si>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</si>
  <si>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Beruházások</t>
  </si>
  <si>
    <t>8.3.</t>
  </si>
  <si>
    <t>Egyéb felhalmozási kiadások</t>
  </si>
  <si>
    <t>Költségvetési maradvány igénybevétele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</si>
  <si>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</si>
  <si>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</si>
  <si>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</si>
  <si>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</si>
  <si>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</si>
  <si>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</si>
  <si>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</si>
  <si>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</si>
  <si>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</si>
  <si>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</si>
  <si>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</si>
  <si>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</si>
  <si>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</si>
  <si>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</si>
  <si>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</si>
  <si>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4.1.</t>
  </si>
  <si>
    <t>4.2.</t>
  </si>
  <si>
    <t>4.3.</t>
  </si>
  <si>
    <t>4.4.</t>
  </si>
  <si>
    <t>Gépjárműadó</t>
  </si>
  <si>
    <t>Egyéb áruhasználati és szolgáltatási adók</t>
  </si>
  <si>
    <t>Egyéb közhatalmi bevételek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</si>
  <si>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</si>
  <si>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</si>
  <si>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</si>
  <si>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</si>
  <si>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</si>
  <si>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</si>
  <si>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</si>
  <si>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</si>
  <si>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</si>
  <si>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</si>
  <si>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</si>
  <si>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</si>
  <si>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</si>
  <si>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</si>
  <si>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</si>
  <si>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</si>
  <si>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</si>
  <si>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</si>
  <si>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</si>
  <si>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</si>
  <si>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</si>
  <si>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</si>
  <si>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</si>
  <si>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</si>
  <si>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</si>
  <si>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</si>
  <si>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</si>
  <si>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</si>
  <si>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</si>
  <si>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</si>
  <si>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</si>
  <si>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</si>
  <si>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</si>
  <si>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</si>
  <si>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</si>
  <si>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</si>
  <si>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</si>
  <si>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</si>
  <si>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</si>
  <si>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</si>
  <si>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</si>
  <si>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Befektetési célú belföldi értékpapírok beváltása,  értékesítése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</si>
  <si>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</si>
  <si>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</si>
  <si>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</si>
  <si>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</si>
  <si>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</si>
  <si>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</si>
  <si>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</si>
  <si>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</si>
  <si>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</si>
  <si>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</si>
  <si>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</si>
  <si>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</si>
  <si>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</si>
  <si>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</si>
  <si>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</si>
  <si>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</si>
  <si>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</si>
  <si>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</si>
  <si>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</si>
  <si>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</si>
  <si>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</si>
  <si>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</si>
  <si>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</si>
  <si>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</si>
  <si>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</si>
  <si>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</si>
  <si>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</si>
  <si>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</si>
  <si>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</si>
  <si>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</si>
  <si>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</si>
  <si>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</si>
  <si>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</si>
  <si>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</si>
  <si>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</si>
  <si>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</si>
  <si>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</si>
  <si>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</si>
  <si>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</si>
  <si>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</si>
  <si>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</si>
  <si>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</si>
  <si>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</si>
  <si>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</si>
  <si>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</si>
  <si>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</si>
  <si>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</si>
  <si>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</si>
  <si>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</si>
  <si>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</si>
  <si>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</si>
  <si>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</si>
  <si>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</si>
  <si>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</si>
  <si>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</si>
  <si>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</si>
  <si>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Működési célú átvett pénzeszközök</t>
  </si>
  <si>
    <t>Egyéb felhalmozási célú bevételek</t>
  </si>
  <si>
    <t>Pénzügyi lízing kiadásai</t>
  </si>
  <si>
    <t xml:space="preserve"> 10.</t>
  </si>
  <si>
    <t>2.-ból EU-s támogatás</t>
  </si>
  <si>
    <t>Összes bevétel, kiadás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</si>
  <si>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</si>
  <si>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</si>
  <si>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</si>
  <si>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</si>
  <si>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</si>
  <si>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</si>
  <si>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</si>
  <si>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</si>
  <si>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</si>
  <si>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</si>
  <si>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</si>
  <si>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</si>
  <si>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</si>
  <si>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</si>
  <si>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</si>
  <si>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</si>
  <si>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</si>
  <si>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</si>
  <si>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Kötelező feladatok bevételei, kiadásai</t>
  </si>
  <si>
    <t>Önként vállalt feladatok bevételei, kiadásai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</si>
  <si>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</si>
  <si>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</si>
  <si>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</si>
  <si>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</si>
  <si>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</si>
  <si>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</si>
  <si>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</si>
  <si>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04</t>
  </si>
  <si>
    <t xml:space="preserve">Működési célú kvi támogatások és kiegészítő támogatások </t>
  </si>
  <si>
    <t>Elszámolásból származó bevételek</t>
  </si>
  <si>
    <t>Működési bevételek (5.1.+…+ 5.11.)</t>
  </si>
  <si>
    <t>5.11.</t>
  </si>
  <si>
    <t>Biztosító által fizetett kártérítés</t>
  </si>
  <si>
    <t>1.16.</t>
  </si>
  <si>
    <t>1.17.</t>
  </si>
  <si>
    <t xml:space="preserve">   - Elvonások és befizetések</t>
  </si>
  <si>
    <t xml:space="preserve">   - Törvényi előíráson alapuló befizetések</t>
  </si>
  <si>
    <t>1.18.</t>
  </si>
  <si>
    <t>1.19.</t>
  </si>
  <si>
    <t>1.20.</t>
  </si>
  <si>
    <t>KÖLTSÉGVETÉSI KIADÁSOK ÖSSZESEN (1+2)</t>
  </si>
  <si>
    <t>Hitel-, kölcsöntörlesztés államháztartáson kívülre (4.1. + … + 4.3.)</t>
  </si>
  <si>
    <t>Belföldi értékpapírok kiadásai (5.1. + … + 5.6.)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</si>
  <si>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</si>
  <si>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</si>
  <si>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</si>
  <si>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</si>
  <si>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</si>
  <si>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</si>
  <si>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</si>
  <si>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</si>
  <si>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</si>
  <si>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</si>
  <si>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 xml:space="preserve">   Rövid lejáratú  hitelek, kölcsönök felvétele</t>
  </si>
  <si>
    <t>Külföldi értékpapírok beváltása</t>
  </si>
  <si>
    <t>Pénzeszközök lekötött betétként elhelyezése</t>
  </si>
  <si>
    <t>Külföldi finanszírozás kiadásai (7.1. + … + 7.5.)</t>
  </si>
  <si>
    <t>7.5.</t>
  </si>
  <si>
    <t>Befektetési célú külföldi értékpapírok vásárlása</t>
  </si>
  <si>
    <t>Hitelek, kölcsönök törlesztése külföldi kormányoknak nemz. Szervezeteknek</t>
  </si>
  <si>
    <t>Hitelek, kölcsönök törlesztése külföldi pénzintézeteknek</t>
  </si>
  <si>
    <t>Adóssághoz nem kapcsolódó származékos ügyletek</t>
  </si>
  <si>
    <t>Váltókiadások</t>
  </si>
  <si>
    <t>KIADÁSOK ÖSSZESEN: (3.+10.)</t>
  </si>
  <si>
    <t>FINANSZÍROZÁSI KIADÁSOK ÖSSZESEN: (4.+…+9.)</t>
  </si>
  <si>
    <t>Váltóbevételek</t>
  </si>
  <si>
    <t xml:space="preserve">   9.</t>
  </si>
  <si>
    <t xml:space="preserve">    18.</t>
  </si>
  <si>
    <t>FINANSZÍROZÁSI BEVÉTELEK ÖSSZESEN: (10. + … +16.)</t>
  </si>
  <si>
    <t>6.-ból EU-s támogatás (közvetlen)</t>
  </si>
  <si>
    <t>A</t>
  </si>
  <si>
    <t>B</t>
  </si>
  <si>
    <t>C</t>
  </si>
  <si>
    <t>E</t>
  </si>
  <si>
    <t>D</t>
  </si>
  <si>
    <t>F</t>
  </si>
  <si>
    <t>G</t>
  </si>
  <si>
    <t>H</t>
  </si>
  <si>
    <t>Működési célú kvi támogatások és kiegészítő támogatások</t>
  </si>
  <si>
    <t xml:space="preserve">   16.</t>
  </si>
  <si>
    <t xml:space="preserve">   17.</t>
  </si>
  <si>
    <t xml:space="preserve">   18.</t>
  </si>
  <si>
    <t>BEVÉTELEK ÖSSZESEN: (9+17)</t>
  </si>
  <si>
    <t xml:space="preserve"> az 1.5-ből: - Előző évi elszámolásból származó befizetések</t>
  </si>
  <si>
    <t xml:space="preserve"> az 1.18-ból: - Általános tartalék</t>
  </si>
  <si>
    <t xml:space="preserve">     - Céltartalék</t>
  </si>
  <si>
    <r>
      <t xml:space="preserve">   Működési költségvetés kiadásai </t>
    </r>
    <r>
      <rPr>
        <sz val="8"/>
        <rFont val="Times New Roman CE"/>
        <charset val="238"/>
      </rPr>
      <t>(1.1+…+1.5+1.18.)</t>
    </r>
  </si>
  <si>
    <t>Éven belüli lejáatú belföldi értékpapírok beváltása</t>
  </si>
  <si>
    <t>Rövid lejáratú hitelek, kölcsönök törlesztése</t>
  </si>
  <si>
    <t>Hosszú lejáratú hitelek, kölcsönök törlesztése</t>
  </si>
  <si>
    <t>Hitelek, kölcsönök törlesztése külföldi kormányoknak nemz. szervezeteknek</t>
  </si>
  <si>
    <t>Működési bevételek (1.1.+…+1.11.)</t>
  </si>
  <si>
    <t xml:space="preserve">  2.3-ból EU támogatás</t>
  </si>
  <si>
    <t>Felhalmozási célú támogatások államháztartáson belülről (4.1.+…+4.3.)</t>
  </si>
  <si>
    <t xml:space="preserve">  4.3.-ból EU-s támogatás</t>
  </si>
  <si>
    <t xml:space="preserve"> 2.3.-ból EU-s támogatásból megvalósuló programok, projektek kiadása</t>
  </si>
  <si>
    <t xml:space="preserve">  2.3.-ból EU támogatás</t>
  </si>
  <si>
    <t xml:space="preserve">  4.2.-ből EU-s támogatás</t>
  </si>
  <si>
    <t>KÖLTSÉGVETÉSI BEVÉTELEK ÖSSZESEN (1.+…+7.)</t>
  </si>
  <si>
    <t>KIADÁSOK ÖSSZESEN: (1.+2.+3.)</t>
  </si>
  <si>
    <t>Államigazgatási feladatok bevételei, kiadásai</t>
  </si>
  <si>
    <t>Központi, irányító szervi támogatás</t>
  </si>
  <si>
    <t>Belföldi finanszírozás kiadásai (6.1. + … + 6.5.)</t>
  </si>
  <si>
    <t>Eredeti
előirányzat</t>
  </si>
  <si>
    <t>Módosított
előirányzat</t>
  </si>
  <si>
    <t>Kiadási jogcím</t>
  </si>
  <si>
    <t>Hitel-, kölcsöntörlesztés államházt-on kívülre (4.1. + … + 4.3.)</t>
  </si>
  <si>
    <t xml:space="preserve">F </t>
  </si>
  <si>
    <t>I</t>
  </si>
  <si>
    <t>G=(D+F)</t>
  </si>
  <si>
    <t>Eredeti előirányzat</t>
  </si>
  <si>
    <t>Módosított előirányzat</t>
  </si>
  <si>
    <t>Költségvetési szerv</t>
  </si>
  <si>
    <t>Közhatalmi bevételek (4.1.+…+4.7.)</t>
  </si>
  <si>
    <t>Építményadó</t>
  </si>
  <si>
    <t>Idegenforgalmi adó</t>
  </si>
  <si>
    <t>Iparűzési adó</t>
  </si>
  <si>
    <t>Talajterhelési díj</t>
  </si>
  <si>
    <t>4.5.</t>
  </si>
  <si>
    <t>4.6.</t>
  </si>
  <si>
    <t>4.7.</t>
  </si>
  <si>
    <t>Kamatbevételek és más nyereségjellegű bevételek</t>
  </si>
  <si>
    <t>Kiemelt előirányzat, előirányzat megnevezése</t>
  </si>
  <si>
    <t>Tényleges állományi létszám előirányzat (fő)</t>
  </si>
  <si>
    <t>Közfoglalkoztatottak tényleges állományi létszáma (fő)</t>
  </si>
  <si>
    <t>Bruttó  hiány:</t>
  </si>
  <si>
    <t>Bruttó  többlet:</t>
  </si>
  <si>
    <t>Éven belüli lejáratú belföldi értékpapírok kibocsátása</t>
  </si>
  <si>
    <t>Éven túli lejáratú belföldi értékpapírok kibocsátása</t>
  </si>
  <si>
    <t>Lekötött betétek megszüntetése</t>
  </si>
  <si>
    <t>ALAPADATOK</t>
  </si>
  <si>
    <t>1. költségvetési szerv neve</t>
  </si>
  <si>
    <t>2. költségvetési szerv neve</t>
  </si>
  <si>
    <t>3. költségvetési szerv neve</t>
  </si>
  <si>
    <t>3 kvi név</t>
  </si>
  <si>
    <t>05</t>
  </si>
  <si>
    <t>06</t>
  </si>
  <si>
    <t>07</t>
  </si>
  <si>
    <t>08</t>
  </si>
  <si>
    <t>09</t>
  </si>
  <si>
    <t>10</t>
  </si>
  <si>
    <t>11</t>
  </si>
  <si>
    <t>12</t>
  </si>
  <si>
    <t>Zárszámadási rendelet űrlapjainak összefüggései:</t>
  </si>
  <si>
    <t>Kötelezettség
jogcíme</t>
  </si>
  <si>
    <t>Kötelezettség- 
vállalás 
éve</t>
  </si>
  <si>
    <t>Kötelezettségek a következő években</t>
  </si>
  <si>
    <t xml:space="preserve">B </t>
  </si>
  <si>
    <t>............................</t>
  </si>
  <si>
    <t>Összesen (1+4+7+9+11)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</si>
  <si>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</si>
  <si>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</si>
  <si>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</si>
  <si>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</si>
  <si>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</si>
  <si>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</si>
  <si>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</si>
  <si>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</si>
  <si>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</si>
  <si>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H=(D+…+G)</t>
  </si>
  <si>
    <t>I=(C+H)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</si>
  <si>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</si>
  <si>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</si>
  <si>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</si>
  <si>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</si>
  <si>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</si>
  <si>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</si>
  <si>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</si>
  <si>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</si>
  <si>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</si>
  <si>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ESZKÖZÖK</t>
  </si>
  <si>
    <t>Sorszám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</si>
  <si>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</si>
  <si>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</si>
  <si>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</si>
  <si>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</si>
  <si>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</si>
  <si>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</si>
  <si>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</si>
  <si>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</si>
  <si>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</si>
  <si>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I. Készletek</t>
  </si>
  <si>
    <t>II. Értékpapírok</t>
  </si>
  <si>
    <t>I. Lekötött bankbetétek</t>
  </si>
  <si>
    <t>II. Pénztárak, csekkek, betétkönyvek</t>
  </si>
  <si>
    <t>III. Forintszámlák</t>
  </si>
  <si>
    <t>IV. Devizaszámlák</t>
  </si>
  <si>
    <t>I. Költségvetési évben esedékes követelések</t>
  </si>
  <si>
    <t>II. Költségvetési évet követően esedékes követelések</t>
  </si>
  <si>
    <t>III. Követelés jellegű sajátos elszámolások</t>
  </si>
  <si>
    <t>FORRÁSOK</t>
  </si>
  <si>
    <t>állományi 
érték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</si>
  <si>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</si>
  <si>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</si>
  <si>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</si>
  <si>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</si>
  <si>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</si>
  <si>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</si>
  <si>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</si>
  <si>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I. Költségvetési évben esedékes kötelezettségek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</si>
  <si>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</si>
  <si>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</si>
  <si>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</si>
  <si>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</si>
  <si>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</si>
  <si>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</si>
  <si>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Mennyiség
(db)</t>
  </si>
  <si>
    <t>Értéke
(Ft)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</si>
  <si>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</si>
  <si>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</si>
  <si>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</si>
  <si>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</si>
  <si>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</si>
  <si>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</si>
  <si>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</si>
  <si>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</si>
  <si>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</si>
  <si>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</si>
  <si>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</si>
  <si>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</si>
  <si>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</si>
  <si>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Gyűjtemény, régészeti lelet* (15+…+17)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</si>
  <si>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</si>
  <si>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</si>
  <si>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</si>
  <si>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</si>
  <si>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</si>
  <si>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* Nvt. 1. § (2) bekezdés g) és h) pontja szerinti kulturális javak és régészeti eszközök</t>
  </si>
  <si>
    <t>VAGYONKIMUTATÁS</t>
  </si>
  <si>
    <t>Tartalomjegyzék</t>
  </si>
  <si>
    <t>Dokumentum neve</t>
  </si>
  <si>
    <t>A dokumentációs rendszerben található táblázatok listája</t>
  </si>
  <si>
    <t>Alapadatok</t>
  </si>
  <si>
    <t>Adatok megadása</t>
  </si>
  <si>
    <t>Összefüggések</t>
  </si>
  <si>
    <t>Működési célú bevételek, kiadások mérlege</t>
  </si>
  <si>
    <t>Felhalmozási célú bevételek, kiadások mérlege</t>
  </si>
  <si>
    <t>Ellenőrző lista</t>
  </si>
  <si>
    <t>Ellenőrzés az 1-es és 2.1., 2.2. mellékletek adati esetében</t>
  </si>
  <si>
    <t>3. melléklet</t>
  </si>
  <si>
    <t>4. melléklet</t>
  </si>
  <si>
    <t>Felújítási kiadások előirányzata felújításonként</t>
  </si>
  <si>
    <t>5. melléklet</t>
  </si>
  <si>
    <t>ZÁRSZÁMADÁSI RENDLET</t>
  </si>
  <si>
    <t>a könyvviteli mérlegben értékkel szereplő forrásokról</t>
  </si>
  <si>
    <t>a</t>
  </si>
  <si>
    <t>/</t>
  </si>
  <si>
    <t>(</t>
  </si>
  <si>
    <t>Táblázatok adatainak összefüggései</t>
  </si>
  <si>
    <t>Előterjesztéskor</t>
  </si>
  <si>
    <t>7. melléklet</t>
  </si>
  <si>
    <t>. évi</t>
  </si>
  <si>
    <t>Forintban!</t>
  </si>
  <si>
    <t>az érték nélkül nyilvántartott eszközökről</t>
  </si>
  <si>
    <r>
      <t xml:space="preserve">   Felhalmozási költségvetés kiadásai </t>
    </r>
    <r>
      <rPr>
        <sz val="10"/>
        <rFont val="Times New Roman CE"/>
        <charset val="238"/>
      </rPr>
      <t>(2.1.+2.3.+2.5.)</t>
    </r>
  </si>
  <si>
    <t xml:space="preserve"> </t>
  </si>
  <si>
    <t>adatok forintban</t>
  </si>
  <si>
    <t>2019. év</t>
  </si>
  <si>
    <t>ebből:</t>
  </si>
  <si>
    <t>Alaptevékenység szabad maradványa</t>
  </si>
  <si>
    <r>
      <t xml:space="preserve">Költségvetési hiány, többlet ( költségvetési bevételek 9. sor - költségvetési kiadások 3. sor) (+/-) / </t>
    </r>
    <r>
      <rPr>
        <i/>
        <sz val="10"/>
        <rFont val="Times New Roman CE"/>
        <charset val="238"/>
      </rPr>
      <t>Alaptevéknyeség költségvetési egyenlege</t>
    </r>
  </si>
  <si>
    <r>
      <t xml:space="preserve">Finanszírozási bevételek, kiadások egyenlege (finanszírozási bevételek 17. sor - finanszírozási kiadások 10. sor)  (+/-) / </t>
    </r>
    <r>
      <rPr>
        <i/>
        <sz val="10"/>
        <rFont val="Times New Roman CE"/>
        <charset val="238"/>
      </rPr>
      <t>Alaptevékenység finanszírozási egyenlege</t>
    </r>
  </si>
  <si>
    <t>forintszámlák</t>
  </si>
  <si>
    <t>forintpénztár</t>
  </si>
  <si>
    <t>követelés és kötelezettség jellegű sajátos elszámolások egyenlege</t>
  </si>
  <si>
    <t>Előző év</t>
  </si>
  <si>
    <t>Tárgyév</t>
  </si>
  <si>
    <t>Index (%)</t>
  </si>
  <si>
    <t>1</t>
  </si>
  <si>
    <t>2</t>
  </si>
  <si>
    <t>3</t>
  </si>
  <si>
    <t>4</t>
  </si>
  <si>
    <t>5</t>
  </si>
  <si>
    <t>A/ NEMZETI VAGYONBA TARTOZÓ BEFEKTETETT ESZKÖZÖK</t>
  </si>
  <si>
    <t>I. IMMATERIÁLIS JAVAK</t>
  </si>
  <si>
    <t>A/I</t>
  </si>
  <si>
    <t>1. Vagyoni értékű jogok</t>
  </si>
  <si>
    <t>A/I/1</t>
  </si>
  <si>
    <t/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</si>
  <si>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</si>
  <si>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</si>
  <si>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</si>
  <si>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</si>
  <si>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</si>
  <si>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</si>
  <si>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</si>
  <si>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</si>
  <si>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</si>
  <si>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</si>
  <si>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</si>
  <si>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</si>
  <si>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</si>
  <si>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</si>
  <si>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</si>
  <si>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</si>
  <si>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</si>
  <si>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</si>
  <si>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</si>
  <si>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</si>
  <si>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</si>
  <si>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</si>
  <si>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</si>
  <si>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</si>
  <si>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</si>
  <si>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</si>
  <si>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</si>
  <si>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</si>
  <si>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</si>
  <si>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</si>
  <si>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</si>
  <si>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</si>
  <si>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</si>
  <si>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</si>
  <si>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</si>
  <si>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</si>
  <si>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</si>
  <si>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</si>
  <si>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</si>
  <si>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</si>
  <si>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</si>
  <si>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</si>
  <si>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</si>
  <si>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</si>
  <si>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</si>
  <si>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</si>
  <si>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</si>
  <si>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</si>
  <si>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</si>
  <si>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</si>
  <si>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</si>
  <si>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</si>
  <si>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</si>
  <si>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</si>
  <si>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</si>
  <si>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</si>
  <si>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</si>
  <si>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</si>
  <si>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</si>
  <si>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</si>
  <si>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</si>
  <si>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</si>
  <si>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</si>
  <si>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</si>
  <si>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</si>
  <si>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</si>
  <si>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</si>
  <si>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</si>
  <si>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</si>
  <si>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</si>
  <si>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</si>
  <si>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</si>
  <si>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</si>
  <si>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</si>
  <si>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</si>
  <si>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</si>
  <si>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</si>
  <si>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</si>
  <si>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</si>
  <si>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</si>
  <si>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</si>
  <si>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</si>
  <si>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</si>
  <si>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</si>
  <si>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</si>
  <si>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</si>
  <si>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</si>
  <si>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B/I</t>
  </si>
  <si>
    <t>B/II</t>
  </si>
  <si>
    <t>C/ PÉNZESZKÖZÖK</t>
  </si>
  <si>
    <t>C/I</t>
  </si>
  <si>
    <t>C/II</t>
  </si>
  <si>
    <t>C/III</t>
  </si>
  <si>
    <t>C/IV</t>
  </si>
  <si>
    <t>D/ KÖVETELÉSEK</t>
  </si>
  <si>
    <t>D/I</t>
  </si>
  <si>
    <t>D/II</t>
  </si>
  <si>
    <t>D/III</t>
  </si>
  <si>
    <t>E/ EGYÉB SAJÁTOS ESZKÖZOLDALI ELSZÁMOLÁSOK</t>
  </si>
  <si>
    <t>F/ AKTÍV IDŐBELI ELHATÁROLÁSOK</t>
  </si>
  <si>
    <t>ESZKÖZÖK ÖSSZESEN</t>
  </si>
  <si>
    <t>A+..+F</t>
  </si>
  <si>
    <t>G/ SAJÁT TŐKE</t>
  </si>
  <si>
    <t>G/I</t>
  </si>
  <si>
    <t>G/II</t>
  </si>
  <si>
    <t>G/III</t>
  </si>
  <si>
    <t>G/IV</t>
  </si>
  <si>
    <t>G/V</t>
  </si>
  <si>
    <t>G/VI</t>
  </si>
  <si>
    <t>H/ KÖTELEZETTSÉGEK</t>
  </si>
  <si>
    <t>H/I</t>
  </si>
  <si>
    <t>H/II</t>
  </si>
  <si>
    <t>H/III</t>
  </si>
  <si>
    <t>I/ KINCSTÁRI SZÁMLAVEZETÉSSEL KAPCSOLATOS ELSZÁMOLÁSOK</t>
  </si>
  <si>
    <t>J/ PASSZÍV IDŐBELI ELHATÁROLÁSOK (=K/1+K/2+K/3)</t>
  </si>
  <si>
    <t>J</t>
  </si>
  <si>
    <t>FORRÁSOK ÖSSZESEN</t>
  </si>
  <si>
    <t>G+...+J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</si>
  <si>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</si>
  <si>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</si>
  <si>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</si>
  <si>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</si>
  <si>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</si>
  <si>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</si>
  <si>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</si>
  <si>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</si>
  <si>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</si>
  <si>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</si>
  <si>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</si>
  <si>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</si>
  <si>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</si>
  <si>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</si>
  <si>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</si>
  <si>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</si>
  <si>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Önkormányzatok szociális és gyermekjóléti, étkeztetési feladatainak támogatása</t>
  </si>
  <si>
    <t>Közfoglalkoztatottak létszáma (fő)</t>
  </si>
  <si>
    <t>Rovat</t>
  </si>
  <si>
    <t>B11</t>
  </si>
  <si>
    <t>B111</t>
  </si>
  <si>
    <t>B112</t>
  </si>
  <si>
    <t>B113</t>
  </si>
  <si>
    <t>B114</t>
  </si>
  <si>
    <t>B115</t>
  </si>
  <si>
    <t>B116</t>
  </si>
  <si>
    <t>B1</t>
  </si>
  <si>
    <t>B12</t>
  </si>
  <si>
    <t>B13</t>
  </si>
  <si>
    <t>B14</t>
  </si>
  <si>
    <t>B15</t>
  </si>
  <si>
    <t>B16</t>
  </si>
  <si>
    <t>B2</t>
  </si>
  <si>
    <t>B21</t>
  </si>
  <si>
    <t>B22</t>
  </si>
  <si>
    <t>B23</t>
  </si>
  <si>
    <t>B24</t>
  </si>
  <si>
    <t>B25</t>
  </si>
  <si>
    <t>B3</t>
  </si>
  <si>
    <t>Vagyoni típusú adók (kommunális adó)</t>
  </si>
  <si>
    <t>B34</t>
  </si>
  <si>
    <t>Értékesítési és forgalmi adók (iparűzési adó)</t>
  </si>
  <si>
    <t>B351</t>
  </si>
  <si>
    <t>Gépjárműadók</t>
  </si>
  <si>
    <t>B354</t>
  </si>
  <si>
    <t>B355</t>
  </si>
  <si>
    <t>B36</t>
  </si>
  <si>
    <t>B4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</si>
  <si>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</si>
  <si>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</si>
  <si>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</si>
  <si>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</si>
  <si>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</si>
  <si>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</si>
  <si>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</si>
  <si>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</si>
  <si>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</si>
  <si>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</si>
  <si>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B411</t>
  </si>
  <si>
    <t>B5</t>
  </si>
  <si>
    <t>B51</t>
  </si>
  <si>
    <t>B52</t>
  </si>
  <si>
    <t>B53</t>
  </si>
  <si>
    <t>B54</t>
  </si>
  <si>
    <t>B55</t>
  </si>
  <si>
    <t>B6</t>
  </si>
  <si>
    <t>B61</t>
  </si>
  <si>
    <t>B64</t>
  </si>
  <si>
    <t>B65</t>
  </si>
  <si>
    <t>B7</t>
  </si>
  <si>
    <t>B71</t>
  </si>
  <si>
    <t>B74</t>
  </si>
  <si>
    <t>B75</t>
  </si>
  <si>
    <t>B81</t>
  </si>
  <si>
    <t>B811</t>
  </si>
  <si>
    <t>B8111</t>
  </si>
  <si>
    <t>B8112</t>
  </si>
  <si>
    <t>B8113</t>
  </si>
  <si>
    <t>B812</t>
  </si>
  <si>
    <t>B8121</t>
  </si>
  <si>
    <t>B8122</t>
  </si>
  <si>
    <t>B8123</t>
  </si>
  <si>
    <t>B8124</t>
  </si>
  <si>
    <t>B813</t>
  </si>
  <si>
    <t>B8131</t>
  </si>
  <si>
    <t>B8132</t>
  </si>
  <si>
    <t>B814</t>
  </si>
  <si>
    <t>B815</t>
  </si>
  <si>
    <t>B817</t>
  </si>
  <si>
    <t>B82</t>
  </si>
  <si>
    <t>B821</t>
  </si>
  <si>
    <t>B822</t>
  </si>
  <si>
    <t>B823</t>
  </si>
  <si>
    <t>B825</t>
  </si>
  <si>
    <t>B83</t>
  </si>
  <si>
    <t>B84</t>
  </si>
  <si>
    <t>B8</t>
  </si>
  <si>
    <t>Egyéb áruhasználati és szolgáltatási adók (idegenforgalmi adók)</t>
  </si>
  <si>
    <t>B1-7.</t>
  </si>
  <si>
    <r>
      <t xml:space="preserve">FINANSZÍROZÁSI BEVÉTELEK ÖSSZESEN: </t>
    </r>
    <r>
      <rPr>
        <sz val="11"/>
        <rFont val="Times New Roman"/>
        <family val="1"/>
        <charset val="238"/>
      </rPr>
      <t>(13.+14.+15.+16.)</t>
    </r>
  </si>
  <si>
    <r>
      <t>Külföldi finanszírozás bevételei</t>
    </r>
    <r>
      <rPr>
        <sz val="11"/>
        <rFont val="Times New Roman"/>
        <family val="1"/>
        <charset val="238"/>
      </rPr>
      <t xml:space="preserve"> (14.1.+…14.4.)</t>
    </r>
  </si>
  <si>
    <r>
      <t>Belföldi finanszírozás bevételei</t>
    </r>
    <r>
      <rPr>
        <sz val="11"/>
        <rFont val="Times New Roman"/>
        <family val="1"/>
        <charset val="238"/>
      </rPr>
      <t xml:space="preserve"> (10.+11.+12.+13.1.+13.2.+13.3.)</t>
    </r>
  </si>
  <si>
    <r>
      <t xml:space="preserve">Maradvány igénybevétele </t>
    </r>
    <r>
      <rPr>
        <sz val="10"/>
        <rFont val="Times New Roman"/>
        <family val="1"/>
        <charset val="238"/>
      </rPr>
      <t>(12.1. + 12.2.)</t>
    </r>
  </si>
  <si>
    <r>
      <t xml:space="preserve">Belföldi értékpapírok bevételei </t>
    </r>
    <r>
      <rPr>
        <sz val="10"/>
        <rFont val="Times New Roman"/>
        <family val="1"/>
        <charset val="238"/>
      </rPr>
      <t>(11.1. +…+ 11.4.)</t>
    </r>
  </si>
  <si>
    <r>
      <t xml:space="preserve">Hitel-, kölcsönfelvétel államháztartáson kívülről </t>
    </r>
    <r>
      <rPr>
        <sz val="10"/>
        <rFont val="Times New Roman"/>
        <family val="1"/>
        <charset val="238"/>
      </rPr>
      <t xml:space="preserve"> (10.1.+….+10.3.)</t>
    </r>
  </si>
  <si>
    <r>
      <t xml:space="preserve">KÖLTSÉGVETÉSI BEVÉTELEK ÖSSZESEN: </t>
    </r>
    <r>
      <rPr>
        <sz val="11"/>
        <rFont val="Times New Roman CE"/>
        <charset val="238"/>
      </rPr>
      <t>(2+…+8)</t>
    </r>
  </si>
  <si>
    <r>
      <t xml:space="preserve">Felhalmozási célú átvett pénzeszközök </t>
    </r>
    <r>
      <rPr>
        <sz val="11"/>
        <rFont val="Times New Roman"/>
        <family val="1"/>
        <charset val="238"/>
      </rPr>
      <t>(8.1.+…..+8.3.)</t>
    </r>
  </si>
  <si>
    <r>
      <t>Működési célú átvett pénzeszközök</t>
    </r>
    <r>
      <rPr>
        <sz val="11"/>
        <rFont val="Times New Roman CE"/>
        <charset val="238"/>
      </rPr>
      <t xml:space="preserve"> (7.1.+…+7.3.)</t>
    </r>
  </si>
  <si>
    <r>
      <t xml:space="preserve">Felhalmozási bevételek </t>
    </r>
    <r>
      <rPr>
        <sz val="11"/>
        <rFont val="Times New Roman CE"/>
        <charset val="238"/>
      </rPr>
      <t>(6.1.+…+6.5.)</t>
    </r>
  </si>
  <si>
    <r>
      <t>Működési bevételek</t>
    </r>
    <r>
      <rPr>
        <sz val="11"/>
        <rFont val="Times New Roman CE"/>
        <charset val="238"/>
      </rPr>
      <t xml:space="preserve"> (5.1.+…+ 5.11.)</t>
    </r>
  </si>
  <si>
    <r>
      <t xml:space="preserve">Közhatalmi bevételek </t>
    </r>
    <r>
      <rPr>
        <sz val="11"/>
        <rFont val="Times New Roman CE"/>
        <charset val="238"/>
      </rPr>
      <t>(4.1.+…+4.5.)</t>
    </r>
  </si>
  <si>
    <r>
      <t xml:space="preserve">Felhalmozási célú támogatások államháztartáson belülről </t>
    </r>
    <r>
      <rPr>
        <sz val="11"/>
        <rFont val="Times New Roman CE"/>
        <charset val="238"/>
      </rPr>
      <t>(3.1.+…+3.5.)</t>
    </r>
  </si>
  <si>
    <r>
      <t xml:space="preserve">Működési célú támogatások államháztartáson belülről </t>
    </r>
    <r>
      <rPr>
        <sz val="11"/>
        <rFont val="Times New Roman"/>
        <family val="1"/>
        <charset val="238"/>
      </rPr>
      <t>(1.+2.1.+…+.2.5.)</t>
    </r>
  </si>
  <si>
    <r>
      <t>Önkormányzat működési támogatásai</t>
    </r>
    <r>
      <rPr>
        <sz val="10"/>
        <rFont val="Times New Roman CE"/>
        <charset val="238"/>
      </rPr>
      <t xml:space="preserve"> (1.1.+…+.1.6.)</t>
    </r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</si>
  <si>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</si>
  <si>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</si>
  <si>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</si>
  <si>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</si>
  <si>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</si>
  <si>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</si>
  <si>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</si>
  <si>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</si>
  <si>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</si>
  <si>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r>
      <t xml:space="preserve"> - </t>
    </r>
    <r>
      <rPr>
        <b/>
        <i/>
        <sz val="10"/>
        <rFont val="Times New Roman CE"/>
        <charset val="238"/>
      </rPr>
      <t>az 1.5-ből</t>
    </r>
    <r>
      <rPr>
        <sz val="10"/>
        <rFont val="Times New Roman CE"/>
        <charset val="238"/>
      </rPr>
      <t>: - Előző évi elszámolásból származó befizetések</t>
    </r>
  </si>
  <si>
    <t xml:space="preserve">                  - Tartalékok</t>
  </si>
  <si>
    <r>
      <t xml:space="preserve">                                        -</t>
    </r>
    <r>
      <rPr>
        <i/>
        <sz val="10"/>
        <rFont val="Times New Roman CE"/>
        <charset val="238"/>
      </rPr>
      <t xml:space="preserve"> az 1.18-ból</t>
    </r>
    <r>
      <rPr>
        <sz val="10"/>
        <rFont val="Times New Roman CE"/>
        <charset val="238"/>
      </rPr>
      <t>: - Általános tartalék</t>
    </r>
  </si>
  <si>
    <t xml:space="preserve">                                                - Céltartalék</t>
  </si>
  <si>
    <t>K5021</t>
  </si>
  <si>
    <t>K5022</t>
  </si>
  <si>
    <t>K5023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</si>
  <si>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</si>
  <si>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</si>
  <si>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</si>
  <si>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</si>
  <si>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</si>
  <si>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</si>
  <si>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</si>
  <si>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</si>
  <si>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</si>
  <si>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</si>
  <si>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r>
      <t xml:space="preserve">   Működési költségvetés kiadásai </t>
    </r>
    <r>
      <rPr>
        <sz val="10"/>
        <rFont val="Times New Roman CE"/>
        <charset val="238"/>
      </rPr>
      <t>(1.1.+…+1.5.)</t>
    </r>
  </si>
  <si>
    <r>
      <t xml:space="preserve"> - </t>
    </r>
    <r>
      <rPr>
        <i/>
        <sz val="10"/>
        <rFont val="Times New Roman"/>
        <family val="1"/>
        <charset val="238"/>
      </rPr>
      <t>2.5.-ből:</t>
    </r>
    <r>
      <rPr>
        <sz val="10"/>
        <rFont val="Times New Roman"/>
        <family val="1"/>
        <charset val="238"/>
      </rPr>
      <t>- Garancia- és kezességvállalásból kifizetés ÁH-n belülre</t>
    </r>
  </si>
  <si>
    <t>K81</t>
  </si>
  <si>
    <t>K82</t>
  </si>
  <si>
    <t>K84</t>
  </si>
  <si>
    <t>K85</t>
  </si>
  <si>
    <t>K86</t>
  </si>
  <si>
    <t>K87</t>
  </si>
  <si>
    <t>K89</t>
  </si>
  <si>
    <t>KÖLTSÉGVETÉSI KIADÁSOK ÖSSZESEN (1.+2.)</t>
  </si>
  <si>
    <t>K1-8.</t>
  </si>
  <si>
    <t>K911</t>
  </si>
  <si>
    <t>K9111</t>
  </si>
  <si>
    <t>K9112</t>
  </si>
  <si>
    <t>K9113</t>
  </si>
  <si>
    <t>K912</t>
  </si>
  <si>
    <t>K9121</t>
  </si>
  <si>
    <t>K9122</t>
  </si>
  <si>
    <t>K9123</t>
  </si>
  <si>
    <t>K9124</t>
  </si>
  <si>
    <t>K9125</t>
  </si>
  <si>
    <t>K9126</t>
  </si>
  <si>
    <t>Belföldi finanszírozás kiadásai (4.+5.+6.1. + … + 6.4.)</t>
  </si>
  <si>
    <t>K91</t>
  </si>
  <si>
    <t>K92</t>
  </si>
  <si>
    <t>K913</t>
  </si>
  <si>
    <t>K914</t>
  </si>
  <si>
    <t>K916</t>
  </si>
  <si>
    <t>K917</t>
  </si>
  <si>
    <t>K921</t>
  </si>
  <si>
    <t>K922</t>
  </si>
  <si>
    <t>K923</t>
  </si>
  <si>
    <t>K924</t>
  </si>
  <si>
    <t>K925</t>
  </si>
  <si>
    <t>K93</t>
  </si>
  <si>
    <t>K94</t>
  </si>
  <si>
    <t>FINANSZÍROZÁSI KIADÁSOK ÖSSZESEN: (6.+7.+8.+9.)</t>
  </si>
  <si>
    <r>
      <t>BEVÉTELEK ÖSSZESEN:</t>
    </r>
    <r>
      <rPr>
        <sz val="11"/>
        <rFont val="Times New Roman"/>
        <family val="1"/>
        <charset val="238"/>
      </rPr>
      <t xml:space="preserve"> (9.+17.)</t>
    </r>
  </si>
  <si>
    <t>Működési célú támogatások államháztartáson belülről (B1)</t>
  </si>
  <si>
    <t>Közhatalmi bevételek (B3)</t>
  </si>
  <si>
    <t>Működési bevételek (B4)</t>
  </si>
  <si>
    <t>Működési célú átvett pénzeszközök (B6)</t>
  </si>
  <si>
    <t>Személyi juttatások (K1)</t>
  </si>
  <si>
    <t>Munkaadókat terhelő járulékok és szociális hozzájárulási adó (K2)</t>
  </si>
  <si>
    <t>Dologi kiadások (K3)</t>
  </si>
  <si>
    <t>Ellátottak pénzbeli juttatásai (K4)</t>
  </si>
  <si>
    <t>Egyéb működési célú kiadások (K5)</t>
  </si>
  <si>
    <t xml:space="preserve">             5.-ből Tartalékok (K513)</t>
  </si>
  <si>
    <t>Költségvetési kiadások összesen (1.+...+5.)</t>
  </si>
  <si>
    <t>Költségvetési bevételek összesen (1.+3.+4.+5.)</t>
  </si>
  <si>
    <t xml:space="preserve">           8.-ból Maradvány igénybevétele </t>
  </si>
  <si>
    <t xml:space="preserve">                      Egyéb</t>
  </si>
  <si>
    <t>Hiány belső finanszírozásának bevételei (9.+10. )</t>
  </si>
  <si>
    <t>Hiány külső finanszírozásának bevételei</t>
  </si>
  <si>
    <t>Egyéb működési finanszírozási bevételek</t>
  </si>
  <si>
    <t>Működési célú finanszírozási bevételek összesen (8.+11.+12.)</t>
  </si>
  <si>
    <t>Hitelek, kölcsönök törlesztése</t>
  </si>
  <si>
    <t>Államháztartáson belüli megelőlegezések visszafizetése (K914)</t>
  </si>
  <si>
    <t>Egyéb működési finanszírozási kiadások</t>
  </si>
  <si>
    <t>BEVÉTEL ÖSSZESEN (7.+13.)</t>
  </si>
  <si>
    <t>Működési célú finanszírozási kiadások összesen (8.+...+12.)</t>
  </si>
  <si>
    <t>KIADÁSOK ÖSSZESEN (7.+13.)</t>
  </si>
  <si>
    <t>Felhalmozási célú támogatások államháztartáson belülről (B2)</t>
  </si>
  <si>
    <t xml:space="preserve">           1.-ből EU-s támogatás</t>
  </si>
  <si>
    <t>Felhalmozási bevételek (B5)</t>
  </si>
  <si>
    <t>Felhalmozási célú átvett pénzeszközök (B7)</t>
  </si>
  <si>
    <t xml:space="preserve">          4.-ből EU-s támogatás (közvetlen)</t>
  </si>
  <si>
    <t>Költségvetési bevételek összesen: (1.+3.+4.+6.)</t>
  </si>
  <si>
    <t xml:space="preserve">  1.-ből EU-s forrásból megvalósuló beruházás</t>
  </si>
  <si>
    <t xml:space="preserve">  3.-ból EU-s forrásból megvalósuló felújítás</t>
  </si>
  <si>
    <t>Beruházások (K6)</t>
  </si>
  <si>
    <t>Felújítások (K7)</t>
  </si>
  <si>
    <t>Egyéb felhalmozási kiadások (K8)</t>
  </si>
  <si>
    <t xml:space="preserve">   Tartalékok (K513)</t>
  </si>
  <si>
    <t>Költségvetési kiadások összesen: (1.+3.+5.+6.)</t>
  </si>
  <si>
    <t>Hiány belső finanszírozás bevételei (9.+10.)</t>
  </si>
  <si>
    <t xml:space="preserve">                 Egyéb külső finanszírozási bevételek</t>
  </si>
  <si>
    <t>Hiány külső finanszírozásának bevételei (12.+13.)</t>
  </si>
  <si>
    <t xml:space="preserve">    11.-ből  Hitelek, kölcsönök felvétele</t>
  </si>
  <si>
    <t xml:space="preserve">     8.-ból  Maradvány igénybevétele</t>
  </si>
  <si>
    <t xml:space="preserve">                Egyéb belső finanszírozási bevételek</t>
  </si>
  <si>
    <t xml:space="preserve">   Egyéb felhalmozási finanszírozási kiadások</t>
  </si>
  <si>
    <t>Felhalmozási célú finanszírozási bevételek összesen (8.+11.)</t>
  </si>
  <si>
    <t>BEVÉTEL ÖSSZESEN (7.+14.)</t>
  </si>
  <si>
    <t>Felhalmozási célú finanszírozási kiadások összesen (8.+…..+13.)</t>
  </si>
  <si>
    <t>KIADÁSOK ÖSSZESEN (7.+14.)</t>
  </si>
  <si>
    <t>Európai uniós támogatással megvalósuló projektek bevételei, kiadásai, hozzájárulások</t>
  </si>
  <si>
    <t>Projektazonosító</t>
  </si>
  <si>
    <t>Projekt címe</t>
  </si>
  <si>
    <t>Projekt megvalósításának kezdő és záró éve</t>
  </si>
  <si>
    <t>Megjegyzés</t>
  </si>
  <si>
    <t>Bevétel (támogatás)</t>
  </si>
  <si>
    <t>Kiadás</t>
  </si>
  <si>
    <t>Hitel, kölcsön, más adósságot keletkeztető ügylet</t>
  </si>
  <si>
    <t xml:space="preserve"> pl. folyamatban; kifizetési igénylés benyújtásra került; többlettámogatási igény került benyújtásra; stb…</t>
  </si>
  <si>
    <t>Felújítási kiadások  teljesítése felújításonként</t>
  </si>
  <si>
    <t>1. sz. melléklet Bevételek táblázat D. oszlop 9 sora =</t>
  </si>
  <si>
    <t>2.1. számú melléklet C. oszlop 7. sor + 2.2. számú melléklet C. oszlop 7. sor</t>
  </si>
  <si>
    <t>1. sz. melléklet Bevételek táblázat D. oszlop 17 sora =</t>
  </si>
  <si>
    <t>2.1. számú melléklet C. oszlop 13. sor + 2.2. számú melléklet C. oszlop 14. sor</t>
  </si>
  <si>
    <t>1. sz. melléklet Bevételek táblázat D. oszlop 18 sora =</t>
  </si>
  <si>
    <t>2.1. számú melléklet C. oszlop 14. sor + 2.2. számú melléklet C. oszlop 15. sor</t>
  </si>
  <si>
    <t>1. sz. melléklet Bevételek táblázat E. oszlop 9 sora =</t>
  </si>
  <si>
    <t>1. sz. melléklet Bevételek táblázat E. oszlop 17 sora =</t>
  </si>
  <si>
    <t>1. sz. melléklet Bevételek táblázat E. oszlop 18 sora =</t>
  </si>
  <si>
    <t>2.1. számú melléklet D. oszlop 7. sor + 2.2. számú melléklet D. oszlop 7. sor</t>
  </si>
  <si>
    <t>2.1. számú melléklet D. oszlop 13. sor + 2.2. számú melléklet D. oszlop 14. sor</t>
  </si>
  <si>
    <t>2.1. számú melléklet D. oszlop 14. sor + 2.2. számú melléklet D. oszlop 15. sor</t>
  </si>
  <si>
    <t>1. sz. melléklet Bevételek táblázat F. oszlop 18 sora =</t>
  </si>
  <si>
    <t>1. sz. melléklet Bevételek táblázat F. oszlop 9 sora =</t>
  </si>
  <si>
    <t>1. sz. melléklet Bevételek táblázat F. oszlop 17 sora =</t>
  </si>
  <si>
    <t>2.1. számú melléklet E. oszlop 7. sor + 2.2. számú melléklet E. oszlop 7. sor</t>
  </si>
  <si>
    <t>2.1. számú melléklet E. oszlop 13. sor + 2.2. számú melléklet E. oszlop 14. sor</t>
  </si>
  <si>
    <t>2.1. számú melléklet E. oszlop 14. sor + 2.2. számú melléklet E. oszlop 15. sor</t>
  </si>
  <si>
    <t>1. sz. melléklet Kiadások táblázat D. oszlop 3 sora =</t>
  </si>
  <si>
    <t>1. sz. melléklet Kiadások táblázat D. oszlop 10 sora =</t>
  </si>
  <si>
    <t>1. sz. melléklet Kiadások táblázat D. oszlop 11 sora =</t>
  </si>
  <si>
    <t>2.1. számú melléklet G. oszlop 7. sor + 2.2. számú melléklet G. oszlop 7. sor</t>
  </si>
  <si>
    <t>2.1. számú melléklet G. oszlop 13. sor + 2.2. számú melléklet G. oszlop 14. sor</t>
  </si>
  <si>
    <t>2.1. számú melléklet G. oszlop 14. sor + 2.2. számú melléklet G. oszlop 15. sor</t>
  </si>
  <si>
    <t>1. sz. melléklet Kiadások táblázat E. oszlop 3 sora =</t>
  </si>
  <si>
    <t>1. sz. melléklet Kiadások táblázat E. oszlop 10 sora =</t>
  </si>
  <si>
    <t>1. sz. melléklet Kiadások táblázat E. oszlop 11 sora =</t>
  </si>
  <si>
    <t>2.1. számú melléklet H. oszlop 7. sor + 2.2. számú melléklet H. oszlop 7. sor</t>
  </si>
  <si>
    <t>2.1. számú melléklet H. oszlop 13. sor + 2.2. számú melléklet H. oszlop 14. sor</t>
  </si>
  <si>
    <t>2.1. számú melléklet H. oszlop 14. sor + 2.2. számú melléklet H. oszlop 15. sor</t>
  </si>
  <si>
    <t>1. sz. melléklet Kiadások táblázat F. oszlop 3 sora =</t>
  </si>
  <si>
    <t>1. sz. melléklet Kiadások táblázat F. oszlop 10 sora =</t>
  </si>
  <si>
    <t>1. sz. melléklet Kiadások táblázat F. oszlop 11 sora =</t>
  </si>
  <si>
    <t>2.1. számú melléklet I. oszlop 7. sor + 2.2. számú melléklet I. oszlop 7. sor</t>
  </si>
  <si>
    <t>2.1. számú melléklet I. oszlop 13. sor + 2.2. számú melléklet I. oszlop 14. sor</t>
  </si>
  <si>
    <t>2.1. számú melléklet I. oszlop 14. sor + 2.2. számú melléklet I. oszlop 15. sor</t>
  </si>
  <si>
    <t>Adósságot keletkeztető ügyletekből származó fizetési kötelezettségek és az adósságot keletkeztető ügyletekhez történő hozzájárulás</t>
  </si>
  <si>
    <t>MEGNEVEZÉS</t>
  </si>
  <si>
    <t>Kötelezettség- vállalás éve</t>
  </si>
  <si>
    <t>További évek</t>
  </si>
  <si>
    <t>Összesen
(G=C+D+E+F)</t>
  </si>
  <si>
    <t>ÖSSZES KÖTELEZETTSÉG</t>
  </si>
  <si>
    <t>Saját bevételek az adósságot keletkeztető ügyletből származó tárgyévi fizetési kötelezettség megállapításához</t>
  </si>
  <si>
    <t>Bevételi jogcímek</t>
  </si>
  <si>
    <t>A helyi adóból és a települési adóból származó bevétel</t>
  </si>
  <si>
    <t>Az önkormányzati vagyon és az önkormányzatot megillető vagyoni értékű jog értékesítéséből és hasznosításából származó bevétel</t>
  </si>
  <si>
    <t>Az osztalék, koncessziós díj és hozambevétel</t>
  </si>
  <si>
    <t>A tárgyi eszköz és az immateriális jószág, részvény, részesedés, vállalat értékesítéséből vagy privatizációból származó bevétel</t>
  </si>
  <si>
    <t>Bírság-, pótlék- és díjbevétel</t>
  </si>
  <si>
    <t>A kezesség-, illetve garanciavállalással kapcsolatos megtérülés</t>
  </si>
  <si>
    <t>SAJÁT BEVÉTELEK ÖSSZESEN*</t>
  </si>
  <si>
    <t>*Az adósságot keletkeztető ügyletekhez történő hozzájárulás részletes szabályairól szóló 353/2011. (XII.31.) Korm. Rendelet 2.§ (1) bekezdése alapján.</t>
  </si>
  <si>
    <t>Hazai pályázati forrásból megvalósuló projektek bevételei, kiadásai, hozzájárulások</t>
  </si>
  <si>
    <r>
      <t>Önkormányzati hozzájárulás</t>
    </r>
    <r>
      <rPr>
        <sz val="11"/>
        <rFont val="Times New Roman CE"/>
        <charset val="238"/>
      </rPr>
      <t xml:space="preserve"> </t>
    </r>
    <r>
      <rPr>
        <i/>
        <sz val="11"/>
        <rFont val="Times New Roman CE"/>
        <charset val="238"/>
      </rPr>
      <t>(Kiadásból)</t>
    </r>
  </si>
  <si>
    <r>
      <t xml:space="preserve">Önkormányzati hozzájárulás </t>
    </r>
    <r>
      <rPr>
        <i/>
        <sz val="11"/>
        <rFont val="Times New Roman CE"/>
        <charset val="238"/>
      </rPr>
      <t>(Kiadásból)</t>
    </r>
  </si>
  <si>
    <t>I=(E+…+H)</t>
  </si>
  <si>
    <t>Működési célú finanszírozási kiadások (hiteltörlesztés, értékpapír vásárlás, stb.)</t>
  </si>
  <si>
    <t>Felhalmozási célú finanszírozási kiadások (hiteltörlesztés, értékpapír vásárlás, stb.)</t>
  </si>
  <si>
    <t>Beruházási kiadások beruházásonként</t>
  </si>
  <si>
    <t>Felújítási kiadások felújításonként</t>
  </si>
  <si>
    <t>Egyéb (garancia- és kezességvállalás, stb.)</t>
  </si>
  <si>
    <t>Többéves kihatással járó döntések számszerűsítése évenkénti bontásban és összesítve</t>
  </si>
  <si>
    <t>Középtávú tervezés  Áht 24. §  (4) bekezdés d) pontja alapján</t>
  </si>
  <si>
    <t xml:space="preserve">Működési kiadások összesen </t>
  </si>
  <si>
    <t>Egyéb felhalmozási célú kiadások (K8)</t>
  </si>
  <si>
    <t xml:space="preserve">Felhalmozási kiadások összesen </t>
  </si>
  <si>
    <t>KÖLTSÉGVETÉSI KIADÁSOK ÖSZESEN (K1-K8)</t>
  </si>
  <si>
    <t>KIADÁSOK ÖSSZESEN</t>
  </si>
  <si>
    <t xml:space="preserve">Működési bevételek összesen </t>
  </si>
  <si>
    <t>Felhalmozás célú támogatások államháztartáson belülről (B2)</t>
  </si>
  <si>
    <t>Felhalmozás célú átvett pénzeszközök (B7)</t>
  </si>
  <si>
    <t xml:space="preserve">Felhalmozási bevételek összesen </t>
  </si>
  <si>
    <t>KÖLTSÉGVETÉSI BEVÉTELEK ÖSSZESEN (B1-B7)</t>
  </si>
  <si>
    <t>BEVÉTELEK ÖSSZESEN</t>
  </si>
  <si>
    <t>FINANSZÍROZÁSI KIADÁSOK (K9)</t>
  </si>
  <si>
    <t>FINANSZÍROZÁSI BEVÉTEK (B8)</t>
  </si>
  <si>
    <t>Bevételek kormányzati funkciónkénti bontásban</t>
  </si>
  <si>
    <t>Kiadások kormányzati funkciónkénti bontásban</t>
  </si>
  <si>
    <t>Működési célú támogatások államháztartáson belülről (1+2.1.+…+.2.5.)</t>
  </si>
  <si>
    <t xml:space="preserve">Egyéb működési célú támogatások bevételei államháztartáson belülről </t>
  </si>
  <si>
    <t xml:space="preserve">   3.6.</t>
  </si>
  <si>
    <t xml:space="preserve">   3.5.-ből EU-s támogatás</t>
  </si>
  <si>
    <t>Közhatalmi bevételek (4.1.+…+4.5.)</t>
  </si>
  <si>
    <t>Egyéb áruhasználati és szolgáltatási adók (idegenforgalmi adó)</t>
  </si>
  <si>
    <t>Egyéb közhatalmi bevételek (bírság, pótlék)</t>
  </si>
  <si>
    <t>KÖLTSÉGVETÉSI BEVÉTELEK ÖSSZESEN: (2+…+8)</t>
  </si>
  <si>
    <t>Belföldi finanszírozás bevételei (11.+12.+13.+14.+15.+16.+17.)</t>
  </si>
  <si>
    <t>Hitel-, kölcsönfelvétel pénzügyi vállalkozástól  (11.1.+…+11.3.)</t>
  </si>
  <si>
    <t>Hosszú lejáratú  hitelek, kölcsönök felvétele pénzügyi vállalkozástól</t>
  </si>
  <si>
    <t xml:space="preserve">   Rövid lejáratú  hitelek, kölcsönök felvétele pénzügyi vállalkozástól</t>
  </si>
  <si>
    <t>Belföldi értékpapírok bevételei (12.1. +…+ 12.4.)</t>
  </si>
  <si>
    <t>12.3.</t>
  </si>
  <si>
    <t>12.4.</t>
  </si>
  <si>
    <t>Maradvány igénybevétele (13.1. + 13.2.)</t>
  </si>
  <si>
    <t>B816</t>
  </si>
  <si>
    <t>Külföldi finanszírozás bevételei (18.1.+…18.4.)</t>
  </si>
  <si>
    <t xml:space="preserve"> 18.1.</t>
  </si>
  <si>
    <t xml:space="preserve"> 18.2.</t>
  </si>
  <si>
    <t xml:space="preserve"> 18.3.</t>
  </si>
  <si>
    <t xml:space="preserve"> 18.4.</t>
  </si>
  <si>
    <t xml:space="preserve">   Váltóbevételek</t>
  </si>
  <si>
    <t>FINANSZÍROZÁSI BEVÉTELEK ÖSSZESEN: (10.+18.+19.+20.)</t>
  </si>
  <si>
    <t>BEVÉTELEK ÖSSZESEN: (9+21)</t>
  </si>
  <si>
    <r>
      <t xml:space="preserve">   Működési költségvetés kiadásai </t>
    </r>
    <r>
      <rPr>
        <sz val="10"/>
        <rFont val="Times New Roman CE"/>
        <charset val="238"/>
      </rPr>
      <t>(1.1+…+1.5.)</t>
    </r>
  </si>
  <si>
    <r>
      <rPr>
        <b/>
        <i/>
        <sz val="10"/>
        <rFont val="Times New Roman CE"/>
        <charset val="238"/>
      </rPr>
      <t>az 1.5-ből:</t>
    </r>
    <r>
      <rPr>
        <sz val="10"/>
        <rFont val="Times New Roman CE"/>
        <family val="1"/>
        <charset val="238"/>
      </rPr>
      <t xml:space="preserve"> - A helyi önkormányzatok előző évi elszámolásból származó kiadások</t>
    </r>
  </si>
  <si>
    <t xml:space="preserve">         - A helyi önkormányzatok törvényi előíráson alapuló befizetései</t>
  </si>
  <si>
    <t xml:space="preserve">         - Egyéb elvonások és befizetések</t>
  </si>
  <si>
    <t xml:space="preserve">        - Garancia- és kezességvállalásból kifizetés ÁH-n belülre</t>
  </si>
  <si>
    <t xml:space="preserve">        - Visszatérítendő támogatások, kölcsönök nyújtása ÁH-n belülre</t>
  </si>
  <si>
    <t xml:space="preserve">        - Visszatérítendő támogatások, kölcsönök törlesztése ÁH-n belülre</t>
  </si>
  <si>
    <t xml:space="preserve">        - Egyéb működési célú támogatások államháztartáson belülre</t>
  </si>
  <si>
    <t xml:space="preserve">        - Garancia és kezességvállalásból kifizetés ÁH-n kívülre</t>
  </si>
  <si>
    <t xml:space="preserve">        - Visszatérítendő támogatások, kölcsönök nyújtása ÁH-n kívülre</t>
  </si>
  <si>
    <t xml:space="preserve">        - Árkiegészítések, ártámogatások</t>
  </si>
  <si>
    <t xml:space="preserve">        - Kamattámogatások</t>
  </si>
  <si>
    <t xml:space="preserve">         - Egyéb működési célú támogatások államháztartáson kívülre</t>
  </si>
  <si>
    <t xml:space="preserve">                        - Tartalékok</t>
  </si>
  <si>
    <t xml:space="preserve">                                    - az 1.18-ból: - Általános tartalék</t>
  </si>
  <si>
    <t xml:space="preserve">                                          - Céltartalék</t>
  </si>
  <si>
    <t>Egyéb felhalmozási célú kiadások</t>
  </si>
  <si>
    <t>2.5.-ből     - Garancia- és kezességvállalásból kifizetés ÁH-n belülre</t>
  </si>
  <si>
    <t>K83</t>
  </si>
  <si>
    <t>Belföldi finanszírozás kiadásai (5.+6.+7.+8.+9.+10.)</t>
  </si>
  <si>
    <t>Hitel-, kölcsöntörlesztés államháztartáson kívülre (5.1. + … + 5.3.)</t>
  </si>
  <si>
    <t>Belföldi értékpapírok kiadásai (6.1. + … + 6.6.)</t>
  </si>
  <si>
    <t>6.6.</t>
  </si>
  <si>
    <t>Központi, irányító szervi támogatás folyósítása</t>
  </si>
  <si>
    <t>K915</t>
  </si>
  <si>
    <t>Pénzeszközök lekötött betétként elhelyezése, pénzügyi lízing kiadásai</t>
  </si>
  <si>
    <t>K916-917</t>
  </si>
  <si>
    <t>Külföldi finanszírozás kiadásai (11.1. + … + 11.5.)</t>
  </si>
  <si>
    <t>11.5.</t>
  </si>
  <si>
    <t>Adóssághoz nem kapcsolódó származékos ügyletek kiadásai</t>
  </si>
  <si>
    <t>FINANSZÍROZÁSI KIADÁSOK ÖSSZESEN: (4.+11.+12.+13.)</t>
  </si>
  <si>
    <t>KIADÁSOK ÖSSZESEN: (3.+14.)</t>
  </si>
  <si>
    <t xml:space="preserve"> - ebből pályázati foglalkoztatotti létszám előirányzat (fő)</t>
  </si>
  <si>
    <t>Éves statisztikai állományi létszám (fő)</t>
  </si>
  <si>
    <t>Belföldi finanszírozás bevételei (11.+12.+13.+14.+15.+17.)</t>
  </si>
  <si>
    <t>Belföldi finanszírozás kiadásai (5.+6.+7.+8.+10.)</t>
  </si>
  <si>
    <t>2 kvi név</t>
  </si>
  <si>
    <t>I. Működési célú bevételek és kiadások mérlege
(Társulás és intézményei)</t>
  </si>
  <si>
    <t>II. Felhalmozási célú bevételek és kiadások mérlege
(Társulás és intézményei)</t>
  </si>
  <si>
    <t>Beruházási kiadások teljesítése beruházásonként</t>
  </si>
  <si>
    <t>(intézmények nélkül)</t>
  </si>
  <si>
    <t xml:space="preserve">1. melléklet </t>
  </si>
  <si>
    <t>Adósságot keletkeztető ügyletekből származó fizetési kötelezettségek és az adósságot keletkeztető ügyletekhez történő hozzájárulás és Saját bevételek az adósságot keletkeztető ügyletből származó tárgyévi fizetési kötelezettség megállapításához</t>
  </si>
  <si>
    <t>6. melléklet</t>
  </si>
  <si>
    <t>9. melléklet</t>
  </si>
  <si>
    <t>10. melléklet</t>
  </si>
  <si>
    <t>11. melléklet</t>
  </si>
  <si>
    <t>12. melléklet</t>
  </si>
  <si>
    <t>13. melléklet</t>
  </si>
  <si>
    <t>14. melléklet</t>
  </si>
  <si>
    <t>TÁRSULÁSOK</t>
  </si>
  <si>
    <t>Forintban</t>
  </si>
  <si>
    <t xml:space="preserve"> Forintban</t>
  </si>
  <si>
    <t>Értéktípus: Forint</t>
  </si>
  <si>
    <t>EGYÉB ADATOK ÉS MÉRLEGEN KÍVÜLI TÉTELEK</t>
  </si>
  <si>
    <t>L</t>
  </si>
  <si>
    <t>Királyegyháza és Környéke Intézményfenntartó Társulás</t>
  </si>
  <si>
    <t>társulási határozathoz</t>
  </si>
  <si>
    <t>2024.</t>
  </si>
  <si>
    <t>2025.</t>
  </si>
  <si>
    <t>2024. év</t>
  </si>
  <si>
    <t>2025. év</t>
  </si>
  <si>
    <t>2. melléklet</t>
  </si>
  <si>
    <t>8. melléklet</t>
  </si>
  <si>
    <t>15. melléklet</t>
  </si>
  <si>
    <t>16. melléklet</t>
  </si>
  <si>
    <t>17. melléklet</t>
  </si>
  <si>
    <t>2026.</t>
  </si>
  <si>
    <t>2026. év</t>
  </si>
  <si>
    <t>193 550</t>
  </si>
  <si>
    <t>KÖLTSÉGVETÉSI SZERVEK MARADVÁNYÁNAK ALAKULÁSA</t>
  </si>
  <si>
    <t>Költségvetési szerv neve</t>
  </si>
  <si>
    <t>Költségvetési maradvány összege</t>
  </si>
  <si>
    <t>Elvonás
(-)</t>
  </si>
  <si>
    <t>Intézményt megillető maradvány</t>
  </si>
  <si>
    <t>Jóváhagyott</t>
  </si>
  <si>
    <t>Jóváhagyott-ból                        működési</t>
  </si>
  <si>
    <t>Jóváhagyott-ból felhalmozási</t>
  </si>
  <si>
    <t>Összesen:</t>
  </si>
  <si>
    <t>Költségvetési bevételek (B1-B7)</t>
  </si>
  <si>
    <t>Finanszírozási bevételek (B8)</t>
  </si>
  <si>
    <t>Bevételek összesen (B1-B8)</t>
  </si>
  <si>
    <t>)</t>
  </si>
  <si>
    <t>2024. évi tényadatok</t>
  </si>
  <si>
    <t>2027.</t>
  </si>
  <si>
    <t>2024. év előtti kifizetés</t>
  </si>
  <si>
    <t>2026. után</t>
  </si>
  <si>
    <t>Vagyonkimutatás</t>
  </si>
  <si>
    <t>2 725 818</t>
  </si>
  <si>
    <t>175 237</t>
  </si>
  <si>
    <t>113 710</t>
  </si>
  <si>
    <t>61 527</t>
  </si>
  <si>
    <t>116 755</t>
  </si>
  <si>
    <t>3 017 810</t>
  </si>
  <si>
    <t>1 559,19</t>
  </si>
  <si>
    <t>2 824 260</t>
  </si>
  <si>
    <t>3 981 748</t>
  </si>
  <si>
    <t>3 743 361</t>
  </si>
  <si>
    <t>Előző év költségvetési maradványának igénybevétele (B8131)</t>
  </si>
  <si>
    <t>Központi, irányító szervi támogatás (B816)</t>
  </si>
  <si>
    <t>Egyéb kapott (járó) kamatok és kamatjellegű bevételek (B4082)</t>
  </si>
  <si>
    <t>Kamatbevételek és más nyereségjellegű bevételek (B408)</t>
  </si>
  <si>
    <t>Egyéb működési bevételek (B411)</t>
  </si>
  <si>
    <t>Felújítások  (K7)</t>
  </si>
  <si>
    <t>Királyegyháza Napsugár Óvoda és Főzőkonyha</t>
  </si>
  <si>
    <t>2025. ÉVI ZÁRSZÁMADÁSÁNAK ÖSSZEVONT PÉNZÜGYI MÉRLEGE</t>
  </si>
  <si>
    <t>A Társulás 2025. évi mérlege</t>
  </si>
  <si>
    <t>A Társulás Intézményének 2025. évi mérlege</t>
  </si>
  <si>
    <t>Adósságállomány alakulása lejárat, eszközök, bel- és külföldi hitelezők szerinti bontásban 2025. december 31-én</t>
  </si>
  <si>
    <t>2025. évi eredeti előirányzat BEVÉTELEK</t>
  </si>
  <si>
    <r>
      <t xml:space="preserve">2025. évi teljesítés </t>
    </r>
    <r>
      <rPr>
        <sz val="12"/>
        <rFont val="Times New Roman CE"/>
        <charset val="238"/>
      </rPr>
      <t>(forintban)</t>
    </r>
  </si>
  <si>
    <t>2025. évi eredeti előirányzat</t>
  </si>
  <si>
    <t>2025. évi módosított előirányzat</t>
  </si>
  <si>
    <t xml:space="preserve">Óvoda informatikai, tárgyi eszközök beszerzése </t>
  </si>
  <si>
    <t>2025</t>
  </si>
  <si>
    <t>Konyha eszközök beszerzése</t>
  </si>
  <si>
    <t>óvoda kerítés alap és felépítmény elkészítése</t>
  </si>
  <si>
    <t>Pénzkészlet 2025.12.31-én</t>
  </si>
  <si>
    <t>2027. év</t>
  </si>
  <si>
    <t>Vagyonkimutatás - 2025</t>
  </si>
  <si>
    <t>5 595 399</t>
  </si>
  <si>
    <t>205,27</t>
  </si>
  <si>
    <t>-19 638</t>
  </si>
  <si>
    <t>19 638</t>
  </si>
  <si>
    <t>5 195 399</t>
  </si>
  <si>
    <t>190,60</t>
  </si>
  <si>
    <t>2 824 825</t>
  </si>
  <si>
    <t>2 370 574</t>
  </si>
  <si>
    <t>86,97</t>
  </si>
  <si>
    <t>400 000</t>
  </si>
  <si>
    <t>286 310</t>
  </si>
  <si>
    <t>699 027</t>
  </si>
  <si>
    <t>398,90</t>
  </si>
  <si>
    <t>80 935</t>
  </si>
  <si>
    <t>71,18</t>
  </si>
  <si>
    <t>618 092</t>
  </si>
  <si>
    <t>1 004,59</t>
  </si>
  <si>
    <t>902 196</t>
  </si>
  <si>
    <t>772,73</t>
  </si>
  <si>
    <t>603 596</t>
  </si>
  <si>
    <t>298 600</t>
  </si>
  <si>
    <t>255,75</t>
  </si>
  <si>
    <t>-442 000</t>
  </si>
  <si>
    <t>7 040 932</t>
  </si>
  <si>
    <t>233,31</t>
  </si>
  <si>
    <t>6 890 087</t>
  </si>
  <si>
    <t>228,31</t>
  </si>
  <si>
    <t>3 872 277</t>
  </si>
  <si>
    <t>137,11</t>
  </si>
  <si>
    <t>108 800</t>
  </si>
  <si>
    <t>42 045</t>
  </si>
  <si>
    <t>6 111 158</t>
  </si>
  <si>
    <t>153,48</t>
  </si>
  <si>
    <t>5 669 433</t>
  </si>
  <si>
    <t>151,45</t>
  </si>
  <si>
    <t>Egyéb külső személyi juttatások (K123)</t>
  </si>
  <si>
    <t>ebből: szociális hozzájárulási adó (K2)</t>
  </si>
  <si>
    <t>Egyéb dologi kiadások (K355)</t>
  </si>
  <si>
    <t>Központi, irányító szervi támogatások folyósítása (K915)</t>
  </si>
  <si>
    <t>011130 Önkormányzatok és önkormányzati hivatalok jogalkotó és általános igazgatási tevékenysége</t>
  </si>
  <si>
    <t>018030 Támogatási célú finanszírozási műveletek</t>
  </si>
  <si>
    <t>091140 Óvodai nevelés, ellátás működtetési feladatai</t>
  </si>
  <si>
    <t>ebből: helyi önkormányzatok és költségvetési szerveik (B16)</t>
  </si>
  <si>
    <t>091110 Óvodai nevelés, ellátás szakmai feladatai</t>
  </si>
  <si>
    <t>096015 Gyermekétkeztetés köznevelési intézményben</t>
  </si>
  <si>
    <t>096025 Munkahelyi étkeztetés köznevelési intézményben</t>
  </si>
  <si>
    <t>Törvény szerinti illetmények, munkabérek (K1101)</t>
  </si>
  <si>
    <t>Céljuttatás, projektprémium (K1103)</t>
  </si>
  <si>
    <t>Béren kívüli juttatások (K1107)</t>
  </si>
  <si>
    <t>Közlekedési költségtérítés (K1109)</t>
  </si>
  <si>
    <t>Munkavégzésre irányuló egyéb jogviszonyban nem saját foglalkoztatottnak fizetett juttatások (K122)</t>
  </si>
  <si>
    <t>ebből: táppénz hozzájárulás (K2)</t>
  </si>
  <si>
    <t>ebből: munkáltatót terhelő személyi jövedelemadó (K2)</t>
  </si>
  <si>
    <t>Üzemeltetési anyagok beszerzése (K312)</t>
  </si>
  <si>
    <t>Informatikai szolgáltatások igénybevétele (K321)</t>
  </si>
  <si>
    <t>Egyéb kommunikációs szolgáltatások (K322)</t>
  </si>
  <si>
    <t>Villamosenergia szolgáltatás díja (K3311)</t>
  </si>
  <si>
    <t>Gázenergia szolgáltatás díja (K3312)</t>
  </si>
  <si>
    <t>Víz- és csatorna szolgáltatás díja (K3314)</t>
  </si>
  <si>
    <t>Karbantartási, kisjavítási szolgáltatások (K334)</t>
  </si>
  <si>
    <t>Szakmai tevékenységet segítő szolgáltatások  (K336)</t>
  </si>
  <si>
    <t>Működési célú előzetesen felszámított általános forgalmi adó (K351)</t>
  </si>
  <si>
    <t>Immateriális javak beszerzése, létesítése (K61)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</si>
  <si>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</si>
  <si>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</si>
  <si>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</si>
  <si>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</si>
  <si>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</si>
  <si>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Ellátási díjak (B405)</t>
  </si>
  <si>
    <t>Kiszámlázott általános forgalmi adó (B406)</t>
  </si>
  <si>
    <t>ebből: kiadások visszatérítései (B411)</t>
  </si>
  <si>
    <t>Egyéb működési célú támogatások bevételei államháztartáson belülről  (B16)</t>
  </si>
  <si>
    <t>Működési célú támogatások államháztartáson belülről(B1)</t>
  </si>
  <si>
    <t>Maradvány igénybevétele(B813)</t>
  </si>
  <si>
    <t>Belföldi finanszírozás bevételei (B81)</t>
  </si>
  <si>
    <t>Maradvány igénybevétele  (B813)</t>
  </si>
  <si>
    <t>Belföldi finanszírozás bevételei  (B81)</t>
  </si>
  <si>
    <t>Bevételek összesen  (B1-B8)</t>
  </si>
  <si>
    <t>Külső személyi juttatások (K12)</t>
  </si>
  <si>
    <t>Munkaadókat terhelő járulékok és szociális hozzájárulási adó(K2)</t>
  </si>
  <si>
    <t>Egyéb szolgáltatások (K337)</t>
  </si>
  <si>
    <t>Szolgáltatási kiadások  (K33)</t>
  </si>
  <si>
    <t>Különféle befizetések és egyéb dologi kiadások (K35)</t>
  </si>
  <si>
    <t>Költségvetési kiadások(K1-K8)</t>
  </si>
  <si>
    <t>Belföldi finanszírozás kiadásai(K91)</t>
  </si>
  <si>
    <t>Finanszírozási kiadások (K9)</t>
  </si>
  <si>
    <t>Kiadások összesen  (K1-K9)</t>
  </si>
  <si>
    <t>Foglalkoztatottak egyéb személyi juttatásai  (K1113)</t>
  </si>
  <si>
    <t>Foglalkoztatottak személyi juttatásai (K11)</t>
  </si>
  <si>
    <t>Külső személyi juttatások  (K12)</t>
  </si>
  <si>
    <t>Személyi juttatások(K1)</t>
  </si>
  <si>
    <t>Készletbeszerzés (K31)</t>
  </si>
  <si>
    <t>Kommunikációs szolgáltatások (K32)</t>
  </si>
  <si>
    <t>Közüzemi díjak(K331)</t>
  </si>
  <si>
    <t>Egyéb szolgáltatások  (K337)</t>
  </si>
  <si>
    <t>Szolgáltatási kiadások (K33)</t>
  </si>
  <si>
    <t>Különféle befizetések és egyéb dologi kiadások  (K35)</t>
  </si>
  <si>
    <t>Beruházások  (K6)</t>
  </si>
  <si>
    <t>Költségvetési kiadások  (K1-K8)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</si>
</sst>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F_t_-;\-* #,##0.00\ _F_t_-;_-* &quot;-&quot;??\ _F_t_-;_-@_-"/>
    <numFmt numFmtId="165" formatCode="#,###"/>
    <numFmt numFmtId="166" formatCode="_-* #,##0\ _F_t_-;\-* #,##0\ _F_t_-;_-* &quot;-&quot;??\ _F_t_-;_-@_-"/>
    <numFmt numFmtId="167" formatCode="0&quot;.&quot;"/>
    <numFmt numFmtId="168" formatCode="00"/>
    <numFmt numFmtId="169" formatCode="#,###\ _F_t;\-#,###\ _F_t"/>
  </numFmts>
  <fonts count="85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1"/>
      <name val="Times New Roman CE"/>
      <charset val="238"/>
    </font>
    <font>
      <i/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12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1"/>
      <color indexed="10"/>
      <name val="Times New Roman CE"/>
      <charset val="238"/>
    </font>
    <font>
      <sz val="1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i/>
      <sz val="12"/>
      <name val="Times New Roman CE"/>
      <charset val="238"/>
    </font>
    <font>
      <b/>
      <i/>
      <sz val="11"/>
      <name val="Times New Roman CE"/>
      <family val="1"/>
      <charset val="238"/>
    </font>
    <font>
      <sz val="7"/>
      <name val="Times New Roman CE"/>
      <family val="1"/>
      <charset val="238"/>
    </font>
    <font>
      <b/>
      <sz val="7"/>
      <name val="Times New Roman CE"/>
      <family val="1"/>
      <charset val="238"/>
    </font>
    <font>
      <i/>
      <sz val="14"/>
      <name val="Times New Roman"/>
      <family val="1"/>
      <charset val="238"/>
    </font>
    <font>
      <sz val="10"/>
      <name val="MS Sans Serif"/>
      <family val="2"/>
      <charset val="238"/>
    </font>
    <font>
      <sz val="10"/>
      <color indexed="6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FF0000"/>
      <name val="Times New Roman CE"/>
      <charset val="238"/>
    </font>
    <font>
      <i/>
      <sz val="10"/>
      <color rgb="FFFF0000"/>
      <name val="Times New Roman CE"/>
      <charset val="238"/>
    </font>
    <font>
      <i/>
      <sz val="12"/>
      <color rgb="FFFF0000"/>
      <name val="Times New Roman CE"/>
      <charset val="238"/>
    </font>
    <font>
      <b/>
      <sz val="14"/>
      <color rgb="FF000000"/>
      <name val="Times New Roman"/>
      <family val="1"/>
      <charset val="238"/>
    </font>
    <font>
      <b/>
      <sz val="14"/>
      <color rgb="FFFF0000"/>
      <name val="Times New Roman CE"/>
      <charset val="238"/>
    </font>
    <font>
      <sz val="10"/>
      <color theme="3"/>
      <name val="Times New Roman CE"/>
      <charset val="238"/>
    </font>
    <font>
      <b/>
      <sz val="10"/>
      <name val="Arial"/>
    </font>
    <font>
      <i/>
      <sz val="8"/>
      <name val="Times New Roman CE"/>
      <charset val="238"/>
    </font>
    <font>
      <b/>
      <i/>
      <sz val="9"/>
      <name val="Times New Roman"/>
      <family val="1"/>
      <charset val="238"/>
    </font>
    <font>
      <b/>
      <sz val="16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lightHorizontal"/>
    </fill>
    <fill>
      <patternFill patternType="solid">
        <fgColor rgb="FFD8D8D8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55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53" fillId="0" borderId="0"/>
    <xf numFmtId="0" fontId="10" fillId="0" borderId="0"/>
    <xf numFmtId="0" fontId="14" fillId="0" borderId="0"/>
    <xf numFmtId="0" fontId="36" fillId="0" borderId="0"/>
    <xf numFmtId="9" fontId="14" fillId="0" borderId="0" applyFont="0" applyFill="0" applyBorder="0" applyAlignment="0" applyProtection="0"/>
  </cellStyleXfs>
  <cellXfs count="1252">
    <xf numFmtId="0" fontId="0" fillId="0" borderId="0" xfId="0"/>
    <xf numFmtId="165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17" fillId="0" borderId="1" xfId="12" applyFont="1" applyBorder="1" applyAlignment="1">
      <alignment horizontal="left" vertical="center" wrapText="1" indent="1"/>
    </xf>
    <xf numFmtId="0" fontId="17" fillId="0" borderId="2" xfId="12" applyFont="1" applyBorder="1" applyAlignment="1">
      <alignment horizontal="left" vertical="center" wrapText="1" indent="1"/>
    </xf>
    <xf numFmtId="0" fontId="17" fillId="0" borderId="3" xfId="12" applyFont="1" applyBorder="1" applyAlignment="1">
      <alignment horizontal="left" vertical="center" wrapText="1" indent="1"/>
    </xf>
    <xf numFmtId="0" fontId="17" fillId="0" borderId="4" xfId="12" applyFont="1" applyBorder="1" applyAlignment="1">
      <alignment horizontal="left" vertical="center" wrapText="1" indent="1"/>
    </xf>
    <xf numFmtId="0" fontId="17" fillId="0" borderId="5" xfId="12" applyFont="1" applyBorder="1" applyAlignment="1">
      <alignment horizontal="left" vertical="center" wrapText="1" indent="1"/>
    </xf>
    <xf numFmtId="0" fontId="17" fillId="0" borderId="6" xfId="12" applyFont="1" applyBorder="1" applyAlignment="1">
      <alignment horizontal="left" vertical="center" wrapText="1" indent="1"/>
    </xf>
    <xf numFmtId="0" fontId="17" fillId="0" borderId="0" xfId="12" applyFont="1" applyAlignment="1">
      <alignment horizontal="left" vertical="center" wrapText="1" indent="1"/>
    </xf>
    <xf numFmtId="0" fontId="16" fillId="0" borderId="7" xfId="12" applyFont="1" applyBorder="1" applyAlignment="1">
      <alignment horizontal="left" vertical="center" wrapText="1" indent="1"/>
    </xf>
    <xf numFmtId="0" fontId="16" fillId="0" borderId="7" xfId="12" applyFont="1" applyBorder="1" applyAlignment="1">
      <alignment vertical="center" wrapText="1"/>
    </xf>
    <xf numFmtId="0" fontId="16" fillId="0" borderId="8" xfId="12" applyFont="1" applyBorder="1" applyAlignment="1">
      <alignment vertical="center" wrapText="1"/>
    </xf>
    <xf numFmtId="0" fontId="16" fillId="0" borderId="9" xfId="12" applyFont="1" applyBorder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vertical="center" wrapText="1"/>
    </xf>
    <xf numFmtId="165" fontId="15" fillId="0" borderId="2" xfId="0" applyNumberFormat="1" applyFont="1" applyBorder="1" applyAlignment="1" applyProtection="1">
      <alignment vertical="center" wrapText="1"/>
      <protection locked="0"/>
    </xf>
    <xf numFmtId="165" fontId="15" fillId="0" borderId="11" xfId="0" applyNumberFormat="1" applyFont="1" applyBorder="1" applyAlignment="1">
      <alignment vertical="center" wrapText="1"/>
    </xf>
    <xf numFmtId="165" fontId="7" fillId="0" borderId="1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24" fillId="0" borderId="2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15" xfId="0" applyNumberFormat="1" applyFont="1" applyBorder="1" applyAlignment="1" applyProtection="1">
      <alignment horizontal="right" vertical="center" wrapText="1" indent="1"/>
      <protection locked="0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65" fontId="7" fillId="2" borderId="7" xfId="0" applyNumberFormat="1" applyFont="1" applyFill="1" applyBorder="1" applyAlignment="1">
      <alignment vertical="center" wrapText="1"/>
    </xf>
    <xf numFmtId="0" fontId="23" fillId="0" borderId="7" xfId="12" applyFont="1" applyBorder="1" applyAlignment="1">
      <alignment horizontal="left" vertical="center" wrapText="1" indent="1"/>
    </xf>
    <xf numFmtId="165" fontId="24" fillId="0" borderId="1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5" xfId="0" applyNumberFormat="1" applyFont="1" applyBorder="1" applyAlignment="1" applyProtection="1">
      <alignment horizontal="right" vertical="center" wrapText="1" indent="1"/>
      <protection locked="0"/>
    </xf>
    <xf numFmtId="0" fontId="5" fillId="0" borderId="17" xfId="0" applyFont="1" applyBorder="1" applyAlignment="1">
      <alignment horizontal="right"/>
    </xf>
    <xf numFmtId="0" fontId="24" fillId="0" borderId="18" xfId="12" applyFont="1" applyBorder="1" applyAlignment="1">
      <alignment horizontal="left" vertical="center" wrapText="1" indent="1"/>
    </xf>
    <xf numFmtId="0" fontId="17" fillId="0" borderId="2" xfId="12" applyFont="1" applyBorder="1" applyAlignment="1">
      <alignment horizontal="left" indent="6"/>
    </xf>
    <xf numFmtId="0" fontId="17" fillId="0" borderId="2" xfId="12" applyFont="1" applyBorder="1" applyAlignment="1">
      <alignment horizontal="left" vertical="center" wrapText="1" indent="6"/>
    </xf>
    <xf numFmtId="0" fontId="17" fillId="0" borderId="6" xfId="12" applyFont="1" applyBorder="1" applyAlignment="1">
      <alignment horizontal="left" vertical="center" wrapText="1" indent="6"/>
    </xf>
    <xf numFmtId="0" fontId="17" fillId="0" borderId="15" xfId="12" applyFont="1" applyBorder="1" applyAlignment="1">
      <alignment horizontal="left" vertical="center" wrapText="1" indent="6"/>
    </xf>
    <xf numFmtId="0" fontId="34" fillId="0" borderId="0" xfId="0" applyFont="1"/>
    <xf numFmtId="0" fontId="0" fillId="0" borderId="0" xfId="0" applyProtection="1">
      <protection locked="0"/>
    </xf>
    <xf numFmtId="165" fontId="7" fillId="0" borderId="9" xfId="0" applyNumberFormat="1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8" fillId="0" borderId="0" xfId="0" applyFont="1"/>
    <xf numFmtId="0" fontId="23" fillId="0" borderId="7" xfId="0" applyFont="1" applyBorder="1" applyAlignment="1">
      <alignment horizontal="left" vertical="center" wrapText="1" indent="1"/>
    </xf>
    <xf numFmtId="0" fontId="22" fillId="0" borderId="9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left" wrapText="1" inden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vertical="center" wrapText="1"/>
    </xf>
    <xf numFmtId="16" fontId="0" fillId="0" borderId="0" xfId="0" applyNumberFormat="1" applyAlignment="1">
      <alignment vertical="center" wrapText="1"/>
    </xf>
    <xf numFmtId="165" fontId="16" fillId="0" borderId="20" xfId="12" applyNumberFormat="1" applyFont="1" applyBorder="1" applyAlignment="1">
      <alignment horizontal="right" vertical="center" wrapText="1" indent="1"/>
    </xf>
    <xf numFmtId="165" fontId="17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2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2" xfId="12" applyNumberFormat="1" applyFont="1" applyBorder="1" applyAlignment="1" applyProtection="1">
      <alignment horizontal="right" vertical="center" wrapText="1" indent="1"/>
      <protection locked="0"/>
    </xf>
    <xf numFmtId="0" fontId="22" fillId="0" borderId="7" xfId="0" applyFont="1" applyBorder="1" applyAlignment="1">
      <alignment horizontal="left" vertical="center" wrapText="1" indent="1"/>
    </xf>
    <xf numFmtId="0" fontId="21" fillId="0" borderId="2" xfId="0" applyFont="1" applyBorder="1" applyAlignment="1">
      <alignment horizontal="left" vertical="center" wrapText="1" indent="1"/>
    </xf>
    <xf numFmtId="0" fontId="21" fillId="0" borderId="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right" vertical="center"/>
    </xf>
    <xf numFmtId="165" fontId="17" fillId="0" borderId="2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0" applyNumberFormat="1" applyFont="1" applyBorder="1" applyAlignment="1">
      <alignment horizontal="right" vertical="center" wrapText="1" indent="1"/>
    </xf>
    <xf numFmtId="165" fontId="24" fillId="0" borderId="1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14" xfId="0" applyNumberFormat="1" applyFont="1" applyBorder="1" applyAlignment="1">
      <alignment horizontal="right" vertical="center" wrapText="1" indent="1"/>
    </xf>
    <xf numFmtId="165" fontId="26" fillId="0" borderId="24" xfId="0" applyNumberFormat="1" applyFont="1" applyBorder="1" applyAlignment="1">
      <alignment horizontal="left" vertical="center" wrapText="1" indent="1"/>
    </xf>
    <xf numFmtId="165" fontId="26" fillId="0" borderId="9" xfId="0" applyNumberFormat="1" applyFont="1" applyBorder="1" applyAlignment="1">
      <alignment horizontal="left" vertical="center" wrapText="1" indent="1"/>
    </xf>
    <xf numFmtId="165" fontId="23" fillId="0" borderId="20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20" xfId="0" applyNumberFormat="1" applyFont="1" applyBorder="1" applyAlignment="1">
      <alignment horizontal="right" vertical="center" wrapText="1" indent="1"/>
    </xf>
    <xf numFmtId="165" fontId="16" fillId="0" borderId="0" xfId="0" applyNumberFormat="1" applyFont="1" applyAlignment="1">
      <alignment horizontal="right" vertical="center" wrapText="1" indent="1"/>
    </xf>
    <xf numFmtId="0" fontId="17" fillId="0" borderId="0" xfId="0" applyFont="1" applyAlignment="1">
      <alignment horizontal="right" vertical="center" wrapText="1" indent="1"/>
    </xf>
    <xf numFmtId="165" fontId="16" fillId="0" borderId="2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20" fillId="0" borderId="18" xfId="0" applyFont="1" applyBorder="1" applyAlignment="1">
      <alignment horizontal="left" vertical="center" wrapText="1" indent="1"/>
    </xf>
    <xf numFmtId="0" fontId="10" fillId="0" borderId="0" xfId="12"/>
    <xf numFmtId="0" fontId="10" fillId="0" borderId="0" xfId="12" applyAlignment="1">
      <alignment horizontal="right" vertical="center" inden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right" vertical="center" wrapText="1" inden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 indent="1"/>
    </xf>
    <xf numFmtId="165" fontId="16" fillId="0" borderId="8" xfId="12" applyNumberFormat="1" applyFont="1" applyBorder="1" applyAlignment="1">
      <alignment horizontal="right" vertical="center" wrapText="1" indent="1"/>
    </xf>
    <xf numFmtId="165" fontId="16" fillId="0" borderId="7" xfId="12" applyNumberFormat="1" applyFont="1" applyBorder="1" applyAlignment="1">
      <alignment horizontal="right" vertical="center" wrapText="1" indent="1"/>
    </xf>
    <xf numFmtId="165" fontId="17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12" applyNumberFormat="1" applyFont="1" applyBorder="1" applyAlignment="1">
      <alignment horizontal="right" vertical="center" wrapText="1" indent="1"/>
    </xf>
    <xf numFmtId="0" fontId="16" fillId="0" borderId="25" xfId="12" applyFont="1" applyBorder="1" applyAlignment="1">
      <alignment horizontal="center" vertical="center" wrapText="1"/>
    </xf>
    <xf numFmtId="0" fontId="17" fillId="0" borderId="3" xfId="12" applyFont="1" applyBorder="1" applyAlignment="1">
      <alignment horizontal="left" vertical="center" wrapText="1" indent="6"/>
    </xf>
    <xf numFmtId="0" fontId="13" fillId="0" borderId="0" xfId="12" applyFont="1"/>
    <xf numFmtId="0" fontId="21" fillId="0" borderId="3" xfId="0" applyFont="1" applyBorder="1" applyAlignment="1">
      <alignment horizontal="left" wrapText="1" indent="1"/>
    </xf>
    <xf numFmtId="0" fontId="21" fillId="0" borderId="2" xfId="0" applyFont="1" applyBorder="1" applyAlignment="1">
      <alignment horizontal="left" wrapText="1" indent="1"/>
    </xf>
    <xf numFmtId="0" fontId="21" fillId="0" borderId="6" xfId="0" applyFont="1" applyBorder="1" applyAlignment="1">
      <alignment horizontal="left" wrapText="1" indent="1"/>
    </xf>
    <xf numFmtId="0" fontId="21" fillId="0" borderId="6" xfId="0" applyFont="1" applyBorder="1" applyAlignment="1">
      <alignment wrapText="1"/>
    </xf>
    <xf numFmtId="0" fontId="22" fillId="0" borderId="7" xfId="0" applyFont="1" applyBorder="1" applyAlignment="1">
      <alignment wrapText="1"/>
    </xf>
    <xf numFmtId="0" fontId="22" fillId="0" borderId="18" xfId="0" applyFont="1" applyBorder="1" applyAlignment="1">
      <alignment wrapText="1"/>
    </xf>
    <xf numFmtId="49" fontId="17" fillId="0" borderId="26" xfId="12" applyNumberFormat="1" applyFont="1" applyBorder="1" applyAlignment="1">
      <alignment horizontal="center" vertical="center" wrapText="1"/>
    </xf>
    <xf numFmtId="49" fontId="17" fillId="0" borderId="10" xfId="12" applyNumberFormat="1" applyFont="1" applyBorder="1" applyAlignment="1">
      <alignment horizontal="center" vertical="center" wrapText="1"/>
    </xf>
    <xf numFmtId="49" fontId="17" fillId="0" borderId="12" xfId="12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wrapText="1"/>
    </xf>
    <xf numFmtId="0" fontId="21" fillId="0" borderId="26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49" fontId="17" fillId="0" borderId="28" xfId="12" applyNumberFormat="1" applyFont="1" applyBorder="1" applyAlignment="1">
      <alignment horizontal="center" vertical="center" wrapText="1"/>
    </xf>
    <xf numFmtId="49" fontId="17" fillId="0" borderId="29" xfId="12" applyNumberFormat="1" applyFont="1" applyBorder="1" applyAlignment="1">
      <alignment horizontal="center" vertical="center" wrapText="1"/>
    </xf>
    <xf numFmtId="49" fontId="17" fillId="0" borderId="30" xfId="12" applyNumberFormat="1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165" fontId="23" fillId="0" borderId="20" xfId="12" applyNumberFormat="1" applyFont="1" applyBorder="1" applyAlignment="1">
      <alignment horizontal="right" vertical="center" wrapText="1" indent="1"/>
    </xf>
    <xf numFmtId="49" fontId="24" fillId="0" borderId="28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49" fontId="24" fillId="0" borderId="26" xfId="0" applyNumberFormat="1" applyFont="1" applyBorder="1" applyAlignment="1">
      <alignment horizontal="center" vertical="center" wrapText="1"/>
    </xf>
    <xf numFmtId="0" fontId="24" fillId="0" borderId="3" xfId="12" applyFont="1" applyBorder="1" applyAlignment="1">
      <alignment horizontal="left" vertical="center" wrapText="1" indent="1"/>
    </xf>
    <xf numFmtId="0" fontId="24" fillId="0" borderId="2" xfId="12" applyFont="1" applyBorder="1" applyAlignment="1">
      <alignment horizontal="left" vertical="center" wrapText="1" indent="1"/>
    </xf>
    <xf numFmtId="165" fontId="24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7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20" xfId="12" applyNumberFormat="1" applyFont="1" applyBorder="1" applyAlignment="1" applyProtection="1">
      <alignment horizontal="right" vertical="center" wrapText="1" indent="1"/>
      <protection locked="0"/>
    </xf>
    <xf numFmtId="49" fontId="23" fillId="0" borderId="9" xfId="12" applyNumberFormat="1" applyFont="1" applyBorder="1" applyAlignment="1">
      <alignment horizontal="center" vertical="center" wrapText="1"/>
    </xf>
    <xf numFmtId="165" fontId="16" fillId="0" borderId="31" xfId="12" applyNumberFormat="1" applyFont="1" applyBorder="1" applyAlignment="1">
      <alignment horizontal="right" vertical="center" wrapText="1" indent="1"/>
    </xf>
    <xf numFmtId="165" fontId="17" fillId="0" borderId="3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22" fillId="0" borderId="20" xfId="0" applyNumberFormat="1" applyFont="1" applyBorder="1" applyAlignment="1">
      <alignment horizontal="right" vertical="center" wrapText="1" indent="1"/>
    </xf>
    <xf numFmtId="165" fontId="20" fillId="0" borderId="20" xfId="0" quotePrefix="1" applyNumberFormat="1" applyFont="1" applyBorder="1" applyAlignment="1">
      <alignment horizontal="right" vertical="center" wrapText="1" indent="1"/>
    </xf>
    <xf numFmtId="165" fontId="17" fillId="0" borderId="4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22" fillId="0" borderId="7" xfId="0" applyNumberFormat="1" applyFont="1" applyBorder="1" applyAlignment="1">
      <alignment horizontal="right" vertical="center" wrapText="1" indent="1"/>
    </xf>
    <xf numFmtId="165" fontId="20" fillId="0" borderId="7" xfId="0" quotePrefix="1" applyNumberFormat="1" applyFont="1" applyBorder="1" applyAlignment="1">
      <alignment horizontal="right" vertical="center" wrapText="1" indent="1"/>
    </xf>
    <xf numFmtId="165" fontId="16" fillId="0" borderId="19" xfId="12" applyNumberFormat="1" applyFont="1" applyBorder="1" applyAlignment="1">
      <alignment horizontal="right" vertical="center" wrapText="1" indent="1"/>
    </xf>
    <xf numFmtId="165" fontId="17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23" fillId="0" borderId="19" xfId="12" applyNumberFormat="1" applyFont="1" applyBorder="1" applyAlignment="1">
      <alignment horizontal="right" vertical="center" wrapText="1" indent="1"/>
    </xf>
    <xf numFmtId="165" fontId="22" fillId="0" borderId="19" xfId="0" applyNumberFormat="1" applyFont="1" applyBorder="1" applyAlignment="1">
      <alignment horizontal="right" vertical="center" wrapText="1" indent="1"/>
    </xf>
    <xf numFmtId="165" fontId="20" fillId="0" borderId="19" xfId="0" quotePrefix="1" applyNumberFormat="1" applyFont="1" applyBorder="1" applyAlignment="1">
      <alignment horizontal="right" vertical="center" wrapText="1" indent="1"/>
    </xf>
    <xf numFmtId="165" fontId="17" fillId="0" borderId="5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4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19" xfId="0" applyNumberFormat="1" applyFont="1" applyBorder="1" applyAlignment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23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22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1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4" xfId="0" applyNumberFormat="1" applyFont="1" applyBorder="1" applyAlignment="1" applyProtection="1">
      <alignment horizontal="right" vertical="center" wrapText="1" indent="1"/>
      <protection locked="0"/>
    </xf>
    <xf numFmtId="0" fontId="29" fillId="0" borderId="0" xfId="0" applyFont="1"/>
    <xf numFmtId="0" fontId="19" fillId="0" borderId="0" xfId="0" applyFont="1" applyAlignment="1">
      <alignment horizontal="center"/>
    </xf>
    <xf numFmtId="0" fontId="30" fillId="0" borderId="0" xfId="0" applyFont="1"/>
    <xf numFmtId="3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indent="1"/>
    </xf>
    <xf numFmtId="3" fontId="25" fillId="0" borderId="0" xfId="0" applyNumberFormat="1" applyFont="1" applyAlignment="1">
      <alignment horizontal="right" indent="1"/>
    </xf>
    <xf numFmtId="0" fontId="33" fillId="0" borderId="0" xfId="0" applyFont="1"/>
    <xf numFmtId="0" fontId="27" fillId="0" borderId="0" xfId="0" applyFont="1"/>
    <xf numFmtId="0" fontId="16" fillId="0" borderId="37" xfId="0" applyFont="1" applyBorder="1" applyAlignment="1">
      <alignment horizontal="center" vertical="center" wrapText="1"/>
    </xf>
    <xf numFmtId="165" fontId="24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8" xfId="12" applyNumberFormat="1" applyFont="1" applyBorder="1" applyAlignment="1" applyProtection="1">
      <alignment horizontal="right" vertical="center" wrapText="1" indent="1"/>
      <protection locked="0"/>
    </xf>
    <xf numFmtId="3" fontId="4" fillId="0" borderId="20" xfId="0" applyNumberFormat="1" applyFont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8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19" xfId="0" applyNumberFormat="1" applyFont="1" applyBorder="1" applyAlignment="1">
      <alignment horizontal="right" vertical="center" wrapText="1" indent="1"/>
    </xf>
    <xf numFmtId="165" fontId="17" fillId="0" borderId="32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3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0" applyNumberFormat="1" applyFont="1" applyBorder="1" applyAlignment="1" applyProtection="1">
      <alignment horizontal="right" vertical="center" wrapText="1" indent="1"/>
      <protection locked="0"/>
    </xf>
    <xf numFmtId="165" fontId="16" fillId="0" borderId="7" xfId="0" applyNumberFormat="1" applyFont="1" applyBorder="1" applyAlignment="1">
      <alignment horizontal="right" vertical="center" wrapText="1" indent="1"/>
    </xf>
    <xf numFmtId="165" fontId="23" fillId="0" borderId="19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8" xfId="0" applyNumberFormat="1" applyFont="1" applyBorder="1" applyAlignment="1" applyProtection="1">
      <alignment horizontal="right" vertical="center" wrapText="1" indent="1"/>
      <protection locked="0"/>
    </xf>
    <xf numFmtId="0" fontId="21" fillId="0" borderId="6" xfId="0" applyFont="1" applyBorder="1" applyAlignment="1">
      <alignment horizontal="left" indent="1"/>
    </xf>
    <xf numFmtId="0" fontId="4" fillId="0" borderId="27" xfId="0" applyFont="1" applyBorder="1" applyAlignment="1">
      <alignment horizontal="left" vertical="center"/>
    </xf>
    <xf numFmtId="0" fontId="4" fillId="0" borderId="39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 indent="1"/>
    </xf>
    <xf numFmtId="165" fontId="7" fillId="0" borderId="7" xfId="0" applyNumberFormat="1" applyFont="1" applyBorder="1" applyAlignment="1" applyProtection="1">
      <alignment horizontal="center" vertical="center" wrapText="1"/>
      <protection locked="0"/>
    </xf>
    <xf numFmtId="165" fontId="7" fillId="0" borderId="14" xfId="0" applyNumberFormat="1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0" fontId="10" fillId="0" borderId="0" xfId="12" applyProtection="1">
      <protection locked="0"/>
    </xf>
    <xf numFmtId="0" fontId="10" fillId="0" borderId="0" xfId="12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21" fillId="0" borderId="15" xfId="0" applyFont="1" applyBorder="1" applyAlignment="1">
      <alignment wrapText="1"/>
    </xf>
    <xf numFmtId="165" fontId="24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3" fillId="0" borderId="0" xfId="0" applyNumberFormat="1" applyFont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49" fontId="7" fillId="0" borderId="20" xfId="0" applyNumberFormat="1" applyFont="1" applyBorder="1" applyAlignment="1" applyProtection="1">
      <alignment horizontal="right" vertical="center" indent="1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4" xfId="0" quotePrefix="1" applyFont="1" applyBorder="1" applyAlignment="1" applyProtection="1">
      <alignment horizontal="right" vertical="center" indent="1"/>
      <protection locked="0"/>
    </xf>
    <xf numFmtId="49" fontId="7" fillId="0" borderId="24" xfId="0" applyNumberFormat="1" applyFont="1" applyBorder="1" applyAlignment="1" applyProtection="1">
      <alignment horizontal="right" vertical="center" indent="1"/>
      <protection locked="0"/>
    </xf>
    <xf numFmtId="165" fontId="15" fillId="0" borderId="0" xfId="0" applyNumberFormat="1" applyFont="1" applyAlignment="1" applyProtection="1">
      <alignment vertical="center" wrapText="1"/>
      <protection locked="0"/>
    </xf>
    <xf numFmtId="165" fontId="3" fillId="0" borderId="0" xfId="0" applyNumberFormat="1" applyFont="1" applyAlignment="1" applyProtection="1">
      <alignment vertical="center" wrapText="1"/>
      <protection locked="0"/>
    </xf>
    <xf numFmtId="165" fontId="0" fillId="0" borderId="0" xfId="0" applyNumberFormat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vertical="center" wrapText="1"/>
      <protection locked="0"/>
    </xf>
    <xf numFmtId="165" fontId="5" fillId="0" borderId="0" xfId="0" applyNumberFormat="1" applyFont="1" applyAlignment="1" applyProtection="1">
      <alignment horizontal="right" wrapText="1"/>
      <protection locked="0"/>
    </xf>
    <xf numFmtId="165" fontId="7" fillId="0" borderId="9" xfId="0" applyNumberFormat="1" applyFont="1" applyBorder="1" applyAlignment="1" applyProtection="1">
      <alignment horizontal="center" vertical="center" wrapText="1"/>
      <protection locked="0"/>
    </xf>
    <xf numFmtId="165" fontId="16" fillId="0" borderId="27" xfId="0" applyNumberFormat="1" applyFont="1" applyBorder="1" applyAlignment="1" applyProtection="1">
      <alignment horizontal="center" vertical="center" wrapText="1"/>
      <protection locked="0"/>
    </xf>
    <xf numFmtId="165" fontId="16" fillId="0" borderId="18" xfId="0" applyNumberFormat="1" applyFont="1" applyBorder="1" applyAlignment="1" applyProtection="1">
      <alignment horizontal="center" vertical="center" wrapText="1"/>
      <protection locked="0"/>
    </xf>
    <xf numFmtId="165" fontId="16" fillId="0" borderId="41" xfId="0" applyNumberFormat="1" applyFont="1" applyBorder="1" applyAlignment="1" applyProtection="1">
      <alignment horizontal="center" vertical="center" wrapText="1"/>
      <protection locked="0"/>
    </xf>
    <xf numFmtId="165" fontId="6" fillId="0" borderId="0" xfId="0" applyNumberFormat="1" applyFont="1" applyAlignment="1" applyProtection="1">
      <alignment horizontal="centerContinuous" vertical="center" wrapText="1"/>
      <protection locked="0"/>
    </xf>
    <xf numFmtId="165" fontId="0" fillId="0" borderId="0" xfId="0" applyNumberFormat="1" applyAlignment="1" applyProtection="1">
      <alignment horizontal="centerContinuous" vertical="center"/>
      <protection locked="0"/>
    </xf>
    <xf numFmtId="165" fontId="5" fillId="0" borderId="0" xfId="0" applyNumberFormat="1" applyFont="1" applyAlignment="1" applyProtection="1">
      <alignment horizontal="right" vertical="center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6" fillId="0" borderId="0" xfId="14"/>
    <xf numFmtId="0" fontId="22" fillId="0" borderId="10" xfId="14" applyFont="1" applyBorder="1" applyAlignment="1">
      <alignment vertical="center" wrapText="1"/>
    </xf>
    <xf numFmtId="168" fontId="17" fillId="0" borderId="2" xfId="13" applyNumberFormat="1" applyFont="1" applyBorder="1" applyAlignment="1">
      <alignment horizontal="center" vertical="center"/>
    </xf>
    <xf numFmtId="168" fontId="17" fillId="0" borderId="15" xfId="13" applyNumberFormat="1" applyFont="1" applyBorder="1" applyAlignment="1">
      <alignment horizontal="center" vertical="center"/>
    </xf>
    <xf numFmtId="0" fontId="21" fillId="0" borderId="0" xfId="14" applyFont="1"/>
    <xf numFmtId="3" fontId="36" fillId="0" borderId="0" xfId="14" applyNumberFormat="1"/>
    <xf numFmtId="0" fontId="14" fillId="0" borderId="0" xfId="13" applyAlignment="1">
      <alignment vertical="center"/>
    </xf>
    <xf numFmtId="0" fontId="14" fillId="0" borderId="0" xfId="13" applyAlignment="1">
      <alignment vertical="center" wrapText="1"/>
    </xf>
    <xf numFmtId="0" fontId="14" fillId="0" borderId="0" xfId="13" applyAlignment="1">
      <alignment horizontal="center" vertical="center"/>
    </xf>
    <xf numFmtId="49" fontId="13" fillId="0" borderId="0" xfId="13" applyNumberFormat="1" applyFont="1" applyAlignment="1">
      <alignment horizontal="center" vertical="center"/>
    </xf>
    <xf numFmtId="168" fontId="17" fillId="0" borderId="3" xfId="13" applyNumberFormat="1" applyFont="1" applyBorder="1" applyAlignment="1">
      <alignment horizontal="center" vertical="center"/>
    </xf>
    <xf numFmtId="169" fontId="17" fillId="0" borderId="42" xfId="13" applyNumberFormat="1" applyFont="1" applyBorder="1" applyAlignment="1" applyProtection="1">
      <alignment vertical="center"/>
      <protection locked="0"/>
    </xf>
    <xf numFmtId="169" fontId="17" fillId="0" borderId="11" xfId="13" applyNumberFormat="1" applyFont="1" applyBorder="1" applyAlignment="1" applyProtection="1">
      <alignment vertical="center"/>
      <protection locked="0"/>
    </xf>
    <xf numFmtId="169" fontId="16" fillId="0" borderId="11" xfId="13" applyNumberFormat="1" applyFont="1" applyBorder="1" applyAlignment="1">
      <alignment vertical="center"/>
    </xf>
    <xf numFmtId="0" fontId="13" fillId="0" borderId="0" xfId="13" applyFont="1" applyAlignment="1">
      <alignment vertical="center"/>
    </xf>
    <xf numFmtId="0" fontId="16" fillId="0" borderId="30" xfId="13" applyFont="1" applyBorder="1" applyAlignment="1">
      <alignment horizontal="left" vertical="center" wrapText="1"/>
    </xf>
    <xf numFmtId="169" fontId="16" fillId="0" borderId="43" xfId="13" applyNumberFormat="1" applyFont="1" applyBorder="1" applyAlignment="1">
      <alignment vertical="center"/>
    </xf>
    <xf numFmtId="0" fontId="15" fillId="0" borderId="0" xfId="13" applyFont="1" applyAlignment="1">
      <alignment horizontal="center" vertical="center"/>
    </xf>
    <xf numFmtId="0" fontId="20" fillId="0" borderId="25" xfId="14" applyFont="1" applyBorder="1" applyAlignment="1">
      <alignment horizontal="center" vertical="center"/>
    </xf>
    <xf numFmtId="0" fontId="44" fillId="0" borderId="8" xfId="13" applyFont="1" applyBorder="1" applyAlignment="1">
      <alignment horizontal="center" vertical="center" textRotation="90"/>
    </xf>
    <xf numFmtId="0" fontId="20" fillId="0" borderId="8" xfId="14" applyFont="1" applyBorder="1" applyAlignment="1">
      <alignment horizontal="center" vertical="center" wrapText="1"/>
    </xf>
    <xf numFmtId="0" fontId="20" fillId="0" borderId="44" xfId="14" applyFont="1" applyBorder="1" applyAlignment="1">
      <alignment horizontal="center" vertical="center" wrapText="1"/>
    </xf>
    <xf numFmtId="0" fontId="20" fillId="0" borderId="9" xfId="14" applyFont="1" applyBorder="1" applyAlignment="1">
      <alignment horizontal="center" vertical="center"/>
    </xf>
    <xf numFmtId="0" fontId="20" fillId="0" borderId="7" xfId="14" applyFont="1" applyBorder="1" applyAlignment="1">
      <alignment horizontal="center" vertical="center" wrapText="1"/>
    </xf>
    <xf numFmtId="0" fontId="20" fillId="0" borderId="14" xfId="14" applyFont="1" applyBorder="1" applyAlignment="1">
      <alignment horizontal="center" vertical="center" wrapText="1"/>
    </xf>
    <xf numFmtId="0" fontId="21" fillId="0" borderId="10" xfId="14" applyFont="1" applyBorder="1" applyProtection="1">
      <protection locked="0"/>
    </xf>
    <xf numFmtId="0" fontId="21" fillId="0" borderId="3" xfId="14" applyFont="1" applyBorder="1" applyAlignment="1">
      <alignment horizontal="right" indent="1"/>
    </xf>
    <xf numFmtId="3" fontId="21" fillId="0" borderId="3" xfId="14" applyNumberFormat="1" applyFont="1" applyBorder="1" applyProtection="1">
      <protection locked="0"/>
    </xf>
    <xf numFmtId="3" fontId="21" fillId="0" borderId="42" xfId="14" applyNumberFormat="1" applyFont="1" applyBorder="1" applyProtection="1">
      <protection locked="0"/>
    </xf>
    <xf numFmtId="0" fontId="21" fillId="0" borderId="2" xfId="14" applyFont="1" applyBorder="1" applyAlignment="1">
      <alignment horizontal="right" indent="1"/>
    </xf>
    <xf numFmtId="3" fontId="21" fillId="0" borderId="2" xfId="14" applyNumberFormat="1" applyFont="1" applyBorder="1" applyProtection="1">
      <protection locked="0"/>
    </xf>
    <xf numFmtId="3" fontId="21" fillId="0" borderId="11" xfId="14" applyNumberFormat="1" applyFont="1" applyBorder="1" applyProtection="1">
      <protection locked="0"/>
    </xf>
    <xf numFmtId="0" fontId="21" fillId="0" borderId="12" xfId="14" applyFont="1" applyBorder="1" applyProtection="1">
      <protection locked="0"/>
    </xf>
    <xf numFmtId="0" fontId="21" fillId="0" borderId="6" xfId="14" applyFont="1" applyBorder="1" applyAlignment="1">
      <alignment horizontal="right" indent="1"/>
    </xf>
    <xf numFmtId="3" fontId="21" fillId="0" borderId="6" xfId="14" applyNumberFormat="1" applyFont="1" applyBorder="1" applyProtection="1">
      <protection locked="0"/>
    </xf>
    <xf numFmtId="3" fontId="21" fillId="0" borderId="13" xfId="14" applyNumberFormat="1" applyFont="1" applyBorder="1" applyProtection="1">
      <protection locked="0"/>
    </xf>
    <xf numFmtId="0" fontId="22" fillId="0" borderId="9" xfId="14" applyFont="1" applyBorder="1" applyProtection="1">
      <protection locked="0"/>
    </xf>
    <xf numFmtId="0" fontId="21" fillId="0" borderId="7" xfId="14" applyFont="1" applyBorder="1" applyAlignment="1">
      <alignment horizontal="right" indent="1"/>
    </xf>
    <xf numFmtId="3" fontId="21" fillId="0" borderId="7" xfId="14" applyNumberFormat="1" applyFont="1" applyBorder="1" applyProtection="1">
      <protection locked="0"/>
    </xf>
    <xf numFmtId="169" fontId="16" fillId="0" borderId="14" xfId="13" applyNumberFormat="1" applyFont="1" applyBorder="1" applyAlignment="1">
      <alignment vertical="center"/>
    </xf>
    <xf numFmtId="0" fontId="21" fillId="0" borderId="26" xfId="14" applyFont="1" applyBorder="1" applyProtection="1">
      <protection locked="0"/>
    </xf>
    <xf numFmtId="3" fontId="21" fillId="0" borderId="45" xfId="14" applyNumberFormat="1" applyFont="1" applyBorder="1"/>
    <xf numFmtId="0" fontId="45" fillId="0" borderId="0" xfId="14" applyFont="1"/>
    <xf numFmtId="0" fontId="37" fillId="0" borderId="0" xfId="14" applyFont="1"/>
    <xf numFmtId="0" fontId="42" fillId="0" borderId="0" xfId="14" applyFont="1" applyAlignment="1">
      <alignment horizontal="center"/>
    </xf>
    <xf numFmtId="0" fontId="0" fillId="0" borderId="0" xfId="0" applyAlignment="1" applyProtection="1">
      <alignment vertical="center" wrapText="1"/>
      <protection locked="0"/>
    </xf>
    <xf numFmtId="0" fontId="14" fillId="0" borderId="0" xfId="13" applyAlignment="1" applyProtection="1">
      <alignment vertical="center" wrapText="1"/>
      <protection locked="0"/>
    </xf>
    <xf numFmtId="0" fontId="15" fillId="0" borderId="0" xfId="13" applyFont="1" applyAlignment="1" applyProtection="1">
      <alignment horizontal="center" vertical="center"/>
      <protection locked="0"/>
    </xf>
    <xf numFmtId="0" fontId="14" fillId="0" borderId="0" xfId="13" applyAlignment="1" applyProtection="1">
      <alignment vertical="center"/>
      <protection locked="0"/>
    </xf>
    <xf numFmtId="49" fontId="16" fillId="0" borderId="30" xfId="13" applyNumberFormat="1" applyFont="1" applyBorder="1" applyAlignment="1" applyProtection="1">
      <alignment horizontal="center" vertical="center" wrapText="1"/>
      <protection locked="0"/>
    </xf>
    <xf numFmtId="49" fontId="16" fillId="0" borderId="15" xfId="13" applyNumberFormat="1" applyFont="1" applyBorder="1" applyAlignment="1" applyProtection="1">
      <alignment horizontal="center" vertical="center"/>
      <protection locked="0"/>
    </xf>
    <xf numFmtId="49" fontId="16" fillId="0" borderId="43" xfId="13" applyNumberFormat="1" applyFont="1" applyBorder="1" applyAlignment="1" applyProtection="1">
      <alignment horizontal="center" vertical="center"/>
      <protection locked="0"/>
    </xf>
    <xf numFmtId="0" fontId="67" fillId="0" borderId="0" xfId="0" applyFont="1"/>
    <xf numFmtId="0" fontId="67" fillId="0" borderId="0" xfId="0" applyFont="1" applyAlignment="1">
      <alignment horizontal="justify" vertical="top" wrapText="1"/>
    </xf>
    <xf numFmtId="0" fontId="68" fillId="3" borderId="0" xfId="0" applyFont="1" applyFill="1" applyAlignment="1">
      <alignment horizontal="center" vertical="center"/>
    </xf>
    <xf numFmtId="0" fontId="68" fillId="3" borderId="0" xfId="0" applyFont="1" applyFill="1" applyAlignment="1">
      <alignment horizontal="center" vertical="top" wrapText="1"/>
    </xf>
    <xf numFmtId="0" fontId="46" fillId="0" borderId="0" xfId="0" applyFont="1"/>
    <xf numFmtId="0" fontId="0" fillId="0" borderId="0" xfId="0" applyAlignment="1">
      <alignment horizontal="right"/>
    </xf>
    <xf numFmtId="165" fontId="69" fillId="0" borderId="0" xfId="0" applyNumberFormat="1" applyFont="1" applyAlignment="1">
      <alignment horizontal="right" vertical="center" wrapText="1" indent="1"/>
    </xf>
    <xf numFmtId="0" fontId="39" fillId="0" borderId="0" xfId="0" applyFont="1" applyAlignment="1" applyProtection="1">
      <alignment horizontal="right" vertical="top"/>
      <protection locked="0"/>
    </xf>
    <xf numFmtId="0" fontId="0" fillId="0" borderId="0" xfId="0" applyAlignment="1">
      <alignment vertical="center"/>
    </xf>
    <xf numFmtId="0" fontId="0" fillId="4" borderId="0" xfId="0" applyFill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24" fillId="0" borderId="10" xfId="0" applyFont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  <xf numFmtId="165" fontId="24" fillId="0" borderId="2" xfId="0" applyNumberFormat="1" applyFont="1" applyBorder="1" applyAlignment="1" applyProtection="1">
      <alignment vertical="center"/>
      <protection locked="0"/>
    </xf>
    <xf numFmtId="165" fontId="24" fillId="0" borderId="50" xfId="0" applyNumberFormat="1" applyFont="1" applyBorder="1" applyAlignment="1" applyProtection="1">
      <alignment vertical="center"/>
      <protection locked="0"/>
    </xf>
    <xf numFmtId="165" fontId="23" fillId="0" borderId="50" xfId="0" applyNumberFormat="1" applyFont="1" applyBorder="1" applyAlignment="1">
      <alignment vertical="center"/>
    </xf>
    <xf numFmtId="165" fontId="23" fillId="0" borderId="11" xfId="0" applyNumberFormat="1" applyFont="1" applyBorder="1" applyAlignment="1">
      <alignment vertical="center"/>
    </xf>
    <xf numFmtId="0" fontId="4" fillId="0" borderId="25" xfId="12" applyFont="1" applyBorder="1" applyAlignment="1">
      <alignment horizontal="center" vertical="center" wrapText="1"/>
    </xf>
    <xf numFmtId="0" fontId="4" fillId="0" borderId="8" xfId="12" applyFont="1" applyBorder="1" applyAlignment="1">
      <alignment horizontal="center" vertical="center" wrapText="1"/>
    </xf>
    <xf numFmtId="0" fontId="14" fillId="0" borderId="0" xfId="12" applyFont="1"/>
    <xf numFmtId="0" fontId="4" fillId="0" borderId="38" xfId="12" applyFont="1" applyBorder="1" applyAlignment="1">
      <alignment horizontal="center" vertical="center" wrapText="1"/>
    </xf>
    <xf numFmtId="0" fontId="4" fillId="0" borderId="15" xfId="12" applyFont="1" applyBorder="1" applyAlignment="1">
      <alignment horizontal="center" vertical="center" wrapText="1"/>
    </xf>
    <xf numFmtId="0" fontId="4" fillId="0" borderId="43" xfId="12" applyFont="1" applyBorder="1" applyAlignment="1" applyProtection="1">
      <alignment horizontal="center" vertical="center" wrapText="1"/>
      <protection locked="0"/>
    </xf>
    <xf numFmtId="0" fontId="4" fillId="0" borderId="36" xfId="12" applyFont="1" applyBorder="1" applyAlignment="1">
      <alignment horizontal="center" vertical="center" wrapText="1"/>
    </xf>
    <xf numFmtId="0" fontId="4" fillId="0" borderId="7" xfId="12" applyFont="1" applyBorder="1" applyAlignment="1">
      <alignment horizontal="left" vertical="center" wrapText="1" indent="1"/>
    </xf>
    <xf numFmtId="165" fontId="4" fillId="0" borderId="7" xfId="12" applyNumberFormat="1" applyFont="1" applyBorder="1" applyAlignment="1">
      <alignment horizontal="right" vertical="center" wrapText="1" indent="1"/>
    </xf>
    <xf numFmtId="165" fontId="4" fillId="0" borderId="20" xfId="12" applyNumberFormat="1" applyFont="1" applyBorder="1" applyAlignment="1">
      <alignment horizontal="right" vertical="center" wrapText="1" indent="1"/>
    </xf>
    <xf numFmtId="0" fontId="46" fillId="0" borderId="3" xfId="0" applyFont="1" applyBorder="1" applyAlignment="1">
      <alignment horizontal="left" wrapText="1" indent="1"/>
    </xf>
    <xf numFmtId="165" fontId="13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2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2" xfId="0" applyFont="1" applyBorder="1" applyAlignment="1">
      <alignment horizontal="left" wrapText="1" indent="1"/>
    </xf>
    <xf numFmtId="165" fontId="13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2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2" xfId="0" applyFont="1" applyBorder="1" applyAlignment="1">
      <alignment horizontal="left" vertical="center" wrapText="1" indent="1"/>
    </xf>
    <xf numFmtId="0" fontId="46" fillId="0" borderId="6" xfId="0" applyFont="1" applyBorder="1" applyAlignment="1">
      <alignment horizontal="left" vertical="center" wrapText="1" indent="1"/>
    </xf>
    <xf numFmtId="0" fontId="50" fillId="0" borderId="7" xfId="0" applyFont="1" applyBorder="1" applyAlignment="1">
      <alignment horizontal="left" vertical="center" wrapText="1" indent="1"/>
    </xf>
    <xf numFmtId="165" fontId="13" fillId="0" borderId="6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" xfId="0" applyFont="1" applyBorder="1" applyAlignment="1">
      <alignment horizontal="left" wrapText="1" indent="1"/>
    </xf>
    <xf numFmtId="165" fontId="26" fillId="0" borderId="7" xfId="12" applyNumberFormat="1" applyFont="1" applyBorder="1" applyAlignment="1">
      <alignment horizontal="right" vertical="center" wrapText="1" indent="1"/>
    </xf>
    <xf numFmtId="0" fontId="46" fillId="0" borderId="6" xfId="0" applyFont="1" applyBorder="1" applyAlignment="1">
      <alignment horizontal="left" indent="1"/>
    </xf>
    <xf numFmtId="165" fontId="14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 wrapText="1" indent="1"/>
    </xf>
    <xf numFmtId="0" fontId="4" fillId="0" borderId="0" xfId="12" applyFont="1" applyAlignment="1">
      <alignment horizontal="center" vertical="center" wrapText="1"/>
    </xf>
    <xf numFmtId="0" fontId="4" fillId="0" borderId="0" xfId="12" applyFont="1" applyAlignment="1">
      <alignment vertical="center" wrapText="1"/>
    </xf>
    <xf numFmtId="165" fontId="4" fillId="0" borderId="0" xfId="12" applyNumberFormat="1" applyFont="1" applyAlignment="1">
      <alignment horizontal="right" vertical="center" wrapText="1" indent="1"/>
    </xf>
    <xf numFmtId="0" fontId="4" fillId="0" borderId="9" xfId="12" applyFont="1" applyBorder="1" applyAlignment="1">
      <alignment horizontal="center" vertical="center" wrapText="1"/>
    </xf>
    <xf numFmtId="0" fontId="4" fillId="0" borderId="7" xfId="12" applyFont="1" applyBorder="1" applyAlignment="1">
      <alignment horizontal="center" vertical="center" wrapText="1"/>
    </xf>
    <xf numFmtId="0" fontId="4" fillId="0" borderId="8" xfId="12" applyFont="1" applyBorder="1" applyAlignment="1">
      <alignment vertical="center" wrapText="1"/>
    </xf>
    <xf numFmtId="165" fontId="4" fillId="0" borderId="8" xfId="12" applyNumberFormat="1" applyFont="1" applyBorder="1" applyAlignment="1">
      <alignment horizontal="right" vertical="center" wrapText="1" indent="1"/>
    </xf>
    <xf numFmtId="0" fontId="13" fillId="0" borderId="2" xfId="12" applyFont="1" applyBorder="1" applyAlignment="1">
      <alignment horizontal="left" vertical="center" wrapText="1" indent="6"/>
    </xf>
    <xf numFmtId="165" fontId="13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4" fillId="0" borderId="18" xfId="12" applyNumberFormat="1" applyFont="1" applyBorder="1" applyAlignment="1">
      <alignment horizontal="right" vertical="center" wrapText="1" indent="1"/>
    </xf>
    <xf numFmtId="165" fontId="4" fillId="0" borderId="51" xfId="12" applyNumberFormat="1" applyFont="1" applyBorder="1" applyAlignment="1">
      <alignment horizontal="right" vertical="center" wrapText="1" indent="1"/>
    </xf>
    <xf numFmtId="0" fontId="13" fillId="0" borderId="6" xfId="12" applyFont="1" applyBorder="1" applyAlignment="1">
      <alignment horizontal="left" vertical="center" wrapText="1" indent="1"/>
    </xf>
    <xf numFmtId="165" fontId="13" fillId="0" borderId="5" xfId="12" applyNumberFormat="1" applyFont="1" applyBorder="1" applyAlignment="1" applyProtection="1">
      <alignment horizontal="right" vertical="center" wrapText="1" indent="1"/>
      <protection locked="0"/>
    </xf>
    <xf numFmtId="0" fontId="13" fillId="0" borderId="3" xfId="12" applyFont="1" applyBorder="1" applyAlignment="1">
      <alignment horizontal="left" vertical="center" wrapText="1" indent="6"/>
    </xf>
    <xf numFmtId="0" fontId="26" fillId="0" borderId="7" xfId="12" applyFont="1" applyBorder="1" applyAlignment="1">
      <alignment horizontal="left" vertical="center" wrapText="1" indent="1"/>
    </xf>
    <xf numFmtId="165" fontId="4" fillId="0" borderId="19" xfId="12" applyNumberFormat="1" applyFont="1" applyBorder="1" applyAlignment="1">
      <alignment horizontal="right" vertical="center" wrapText="1" indent="1"/>
    </xf>
    <xf numFmtId="0" fontId="13" fillId="0" borderId="3" xfId="12" applyFont="1" applyBorder="1" applyAlignment="1">
      <alignment horizontal="left" vertical="center" wrapText="1" indent="1"/>
    </xf>
    <xf numFmtId="0" fontId="13" fillId="0" borderId="15" xfId="12" applyFont="1" applyBorder="1" applyAlignment="1">
      <alignment horizontal="left" vertical="center" wrapText="1" indent="1"/>
    </xf>
    <xf numFmtId="165" fontId="13" fillId="0" borderId="38" xfId="12" applyNumberFormat="1" applyFont="1" applyBorder="1" applyAlignment="1" applyProtection="1">
      <alignment horizontal="right" vertical="center" wrapText="1" indent="1"/>
      <protection locked="0"/>
    </xf>
    <xf numFmtId="0" fontId="13" fillId="0" borderId="1" xfId="12" applyFont="1" applyBorder="1" applyAlignment="1">
      <alignment horizontal="left" vertical="center" wrapText="1" indent="1"/>
    </xf>
    <xf numFmtId="165" fontId="69" fillId="0" borderId="0" xfId="12" applyNumberFormat="1" applyFont="1" applyAlignment="1">
      <alignment horizontal="right" vertical="center" indent="1"/>
    </xf>
    <xf numFmtId="0" fontId="4" fillId="0" borderId="7" xfId="12" applyFont="1" applyBorder="1" applyAlignment="1">
      <alignment vertical="center" wrapText="1"/>
    </xf>
    <xf numFmtId="165" fontId="4" fillId="0" borderId="46" xfId="12" applyNumberFormat="1" applyFont="1" applyBorder="1" applyAlignment="1">
      <alignment horizontal="right" vertical="center" wrapText="1" indent="1"/>
    </xf>
    <xf numFmtId="165" fontId="30" fillId="0" borderId="10" xfId="0" applyNumberFormat="1" applyFont="1" applyBorder="1" applyAlignment="1" applyProtection="1">
      <alignment horizontal="left" vertical="center" wrapText="1"/>
      <protection locked="0"/>
    </xf>
    <xf numFmtId="165" fontId="30" fillId="0" borderId="2" xfId="0" applyNumberFormat="1" applyFont="1" applyBorder="1" applyAlignment="1" applyProtection="1">
      <alignment vertical="center" wrapText="1"/>
      <protection locked="0"/>
    </xf>
    <xf numFmtId="49" fontId="30" fillId="0" borderId="2" xfId="0" applyNumberFormat="1" applyFont="1" applyBorder="1" applyAlignment="1" applyProtection="1">
      <alignment horizontal="center" vertical="center" wrapText="1"/>
      <protection locked="0"/>
    </xf>
    <xf numFmtId="165" fontId="30" fillId="0" borderId="11" xfId="0" applyNumberFormat="1" applyFont="1" applyBorder="1" applyAlignment="1">
      <alignment vertical="center" wrapText="1"/>
    </xf>
    <xf numFmtId="165" fontId="30" fillId="0" borderId="29" xfId="0" applyNumberFormat="1" applyFont="1" applyBorder="1" applyAlignment="1" applyProtection="1">
      <alignment horizontal="left" vertical="center" wrapText="1"/>
      <protection locked="0"/>
    </xf>
    <xf numFmtId="165" fontId="30" fillId="0" borderId="12" xfId="0" applyNumberFormat="1" applyFont="1" applyBorder="1" applyAlignment="1" applyProtection="1">
      <alignment horizontal="left" vertical="center" wrapText="1"/>
      <protection locked="0"/>
    </xf>
    <xf numFmtId="165" fontId="25" fillId="0" borderId="9" xfId="0" applyNumberFormat="1" applyFont="1" applyBorder="1" applyAlignment="1">
      <alignment horizontal="left" vertical="center" wrapText="1"/>
    </xf>
    <xf numFmtId="165" fontId="25" fillId="0" borderId="7" xfId="0" applyNumberFormat="1" applyFont="1" applyBorder="1" applyAlignment="1">
      <alignment vertical="center" wrapText="1"/>
    </xf>
    <xf numFmtId="165" fontId="25" fillId="2" borderId="7" xfId="0" applyNumberFormat="1" applyFont="1" applyFill="1" applyBorder="1" applyAlignment="1">
      <alignment vertical="center" wrapText="1"/>
    </xf>
    <xf numFmtId="165" fontId="25" fillId="0" borderId="14" xfId="0" applyNumberFormat="1" applyFont="1" applyBorder="1" applyAlignment="1">
      <alignment vertical="center" wrapText="1"/>
    </xf>
    <xf numFmtId="0" fontId="18" fillId="0" borderId="0" xfId="0" applyFont="1" applyAlignment="1" applyProtection="1">
      <alignment horizontal="center"/>
      <protection locked="0"/>
    </xf>
    <xf numFmtId="165" fontId="26" fillId="0" borderId="9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7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19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14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52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31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9" xfId="0" applyNumberFormat="1" applyFont="1" applyBorder="1" applyAlignment="1" applyProtection="1">
      <alignment horizontal="center" vertical="center" wrapText="1"/>
      <protection locked="0"/>
    </xf>
    <xf numFmtId="165" fontId="26" fillId="0" borderId="7" xfId="0" applyNumberFormat="1" applyFont="1" applyBorder="1" applyAlignment="1" applyProtection="1">
      <alignment horizontal="center" vertical="center" wrapText="1"/>
      <protection locked="0"/>
    </xf>
    <xf numFmtId="165" fontId="26" fillId="0" borderId="19" xfId="0" applyNumberFormat="1" applyFont="1" applyBorder="1" applyAlignment="1" applyProtection="1">
      <alignment horizontal="center" vertical="center" wrapText="1"/>
      <protection locked="0"/>
    </xf>
    <xf numFmtId="165" fontId="26" fillId="0" borderId="20" xfId="0" applyNumberFormat="1" applyFont="1" applyBorder="1" applyAlignment="1" applyProtection="1">
      <alignment horizontal="center" vertical="center" wrapText="1"/>
      <protection locked="0"/>
    </xf>
    <xf numFmtId="165" fontId="26" fillId="0" borderId="0" xfId="0" applyNumberFormat="1" applyFont="1" applyAlignment="1">
      <alignment horizontal="center" vertical="center" wrapText="1"/>
    </xf>
    <xf numFmtId="165" fontId="26" fillId="0" borderId="24" xfId="0" applyNumberFormat="1" applyFont="1" applyBorder="1" applyAlignment="1" applyProtection="1">
      <alignment horizontal="center" vertical="center" wrapText="1"/>
      <protection locked="0"/>
    </xf>
    <xf numFmtId="165" fontId="0" fillId="0" borderId="53" xfId="0" applyNumberFormat="1" applyBorder="1" applyAlignment="1">
      <alignment horizontal="left" vertical="center" wrapText="1" indent="1"/>
    </xf>
    <xf numFmtId="165" fontId="0" fillId="0" borderId="26" xfId="0" applyNumberFormat="1" applyBorder="1" applyAlignment="1">
      <alignment horizontal="left" vertical="center" wrapText="1" indent="1"/>
    </xf>
    <xf numFmtId="165" fontId="0" fillId="0" borderId="3" xfId="0" applyNumberFormat="1" applyBorder="1" applyAlignment="1" applyProtection="1">
      <alignment horizontal="right" vertical="center" wrapText="1" indent="1"/>
      <protection locked="0"/>
    </xf>
    <xf numFmtId="165" fontId="0" fillId="0" borderId="22" xfId="0" applyNumberFormat="1" applyBorder="1" applyAlignment="1" applyProtection="1">
      <alignment horizontal="right" vertical="center" wrapText="1" indent="1"/>
      <protection locked="0"/>
    </xf>
    <xf numFmtId="165" fontId="0" fillId="0" borderId="54" xfId="0" applyNumberFormat="1" applyBorder="1" applyAlignment="1">
      <alignment horizontal="left" vertical="center" wrapText="1" indent="1"/>
    </xf>
    <xf numFmtId="165" fontId="0" fillId="0" borderId="10" xfId="0" applyNumberFormat="1" applyBorder="1" applyAlignment="1">
      <alignment horizontal="left" vertical="center" wrapText="1" indent="1"/>
    </xf>
    <xf numFmtId="165" fontId="0" fillId="0" borderId="2" xfId="0" applyNumberFormat="1" applyBorder="1" applyAlignment="1" applyProtection="1">
      <alignment horizontal="right" vertical="center" wrapText="1" indent="1"/>
      <protection locked="0"/>
    </xf>
    <xf numFmtId="165" fontId="0" fillId="0" borderId="21" xfId="0" applyNumberFormat="1" applyBorder="1" applyAlignment="1" applyProtection="1">
      <alignment horizontal="right" vertical="center" wrapText="1" indent="1"/>
      <protection locked="0"/>
    </xf>
    <xf numFmtId="165" fontId="0" fillId="0" borderId="55" xfId="0" applyNumberFormat="1" applyBorder="1" applyAlignment="1">
      <alignment horizontal="left" vertical="center" wrapText="1" indent="1"/>
    </xf>
    <xf numFmtId="165" fontId="0" fillId="0" borderId="50" xfId="0" applyNumberFormat="1" applyBorder="1" applyAlignment="1" applyProtection="1">
      <alignment horizontal="right" vertical="center" wrapText="1" indent="1"/>
      <protection locked="0"/>
    </xf>
    <xf numFmtId="165" fontId="26" fillId="0" borderId="7" xfId="0" applyNumberFormat="1" applyFont="1" applyBorder="1" applyAlignment="1">
      <alignment horizontal="right" vertical="center" wrapText="1" indent="1"/>
    </xf>
    <xf numFmtId="165" fontId="26" fillId="0" borderId="20" xfId="0" applyNumberFormat="1" applyFont="1" applyBorder="1" applyAlignment="1">
      <alignment horizontal="right" vertical="center" wrapText="1" indent="1"/>
    </xf>
    <xf numFmtId="165" fontId="0" fillId="0" borderId="56" xfId="0" applyNumberFormat="1" applyBorder="1" applyAlignment="1">
      <alignment horizontal="left" vertical="center" wrapText="1" indent="1"/>
    </xf>
    <xf numFmtId="165" fontId="0" fillId="0" borderId="29" xfId="0" applyNumberFormat="1" applyBorder="1" applyAlignment="1">
      <alignment horizontal="left" vertical="center" wrapText="1" indent="1"/>
    </xf>
    <xf numFmtId="165" fontId="49" fillId="0" borderId="1" xfId="0" applyNumberFormat="1" applyFont="1" applyBorder="1" applyAlignment="1">
      <alignment horizontal="right" vertical="center" wrapText="1" indent="1"/>
    </xf>
    <xf numFmtId="165" fontId="0" fillId="0" borderId="1" xfId="0" applyNumberFormat="1" applyBorder="1" applyAlignment="1" applyProtection="1">
      <alignment horizontal="right" vertical="center" wrapText="1" indent="1"/>
      <protection locked="0"/>
    </xf>
    <xf numFmtId="165" fontId="0" fillId="0" borderId="36" xfId="0" applyNumberFormat="1" applyBorder="1" applyAlignment="1" applyProtection="1">
      <alignment horizontal="right" vertical="center" wrapText="1" indent="1"/>
      <protection locked="0"/>
    </xf>
    <xf numFmtId="165" fontId="26" fillId="0" borderId="8" xfId="0" applyNumberFormat="1" applyFont="1" applyBorder="1" applyAlignment="1" applyProtection="1">
      <alignment horizontal="center" vertical="center" wrapText="1"/>
      <protection locked="0"/>
    </xf>
    <xf numFmtId="165" fontId="26" fillId="0" borderId="36" xfId="0" applyNumberFormat="1" applyFont="1" applyBorder="1" applyAlignment="1" applyProtection="1">
      <alignment horizontal="center" vertical="center" wrapText="1"/>
      <protection locked="0"/>
    </xf>
    <xf numFmtId="165" fontId="0" fillId="0" borderId="4" xfId="0" applyNumberFormat="1" applyBorder="1" applyAlignment="1" applyProtection="1">
      <alignment horizontal="right" vertical="center" wrapText="1" indent="1"/>
      <protection locked="0"/>
    </xf>
    <xf numFmtId="165" fontId="0" fillId="0" borderId="47" xfId="0" applyNumberFormat="1" applyBorder="1" applyAlignment="1" applyProtection="1">
      <alignment horizontal="right" vertical="center" wrapText="1" indent="1"/>
      <protection locked="0"/>
    </xf>
    <xf numFmtId="165" fontId="13" fillId="0" borderId="0" xfId="0" applyNumberFormat="1" applyFont="1" applyAlignment="1" applyProtection="1">
      <alignment horizontal="left" vertical="center" wrapText="1"/>
      <protection locked="0"/>
    </xf>
    <xf numFmtId="165" fontId="13" fillId="0" borderId="0" xfId="0" applyNumberFormat="1" applyFont="1" applyAlignment="1">
      <alignment vertical="center" wrapText="1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9" fontId="13" fillId="0" borderId="26" xfId="12" applyNumberFormat="1" applyFont="1" applyBorder="1" applyAlignment="1">
      <alignment horizontal="center" vertical="center" wrapText="1"/>
    </xf>
    <xf numFmtId="49" fontId="13" fillId="0" borderId="10" xfId="12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49" fontId="13" fillId="0" borderId="12" xfId="12" applyNumberFormat="1" applyFont="1" applyBorder="1" applyAlignment="1">
      <alignment horizontal="center" vertical="center" wrapText="1"/>
    </xf>
    <xf numFmtId="49" fontId="13" fillId="0" borderId="30" xfId="12" applyNumberFormat="1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wrapText="1"/>
    </xf>
    <xf numFmtId="0" fontId="46" fillId="0" borderId="12" xfId="0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65" fontId="4" fillId="0" borderId="0" xfId="0" applyNumberFormat="1" applyFont="1" applyAlignment="1">
      <alignment horizontal="right" vertical="center" wrapText="1" indent="1"/>
    </xf>
    <xf numFmtId="49" fontId="13" fillId="0" borderId="28" xfId="12" applyNumberFormat="1" applyFont="1" applyBorder="1" applyAlignment="1">
      <alignment horizontal="center" vertical="center" wrapText="1"/>
    </xf>
    <xf numFmtId="49" fontId="13" fillId="0" borderId="29" xfId="12" applyNumberFormat="1" applyFont="1" applyBorder="1" applyAlignment="1">
      <alignment horizontal="center" vertical="center" wrapText="1"/>
    </xf>
    <xf numFmtId="169" fontId="24" fillId="0" borderId="11" xfId="13" applyNumberFormat="1" applyFont="1" applyBorder="1" applyAlignment="1" applyProtection="1">
      <alignment vertical="center"/>
      <protection locked="0"/>
    </xf>
    <xf numFmtId="0" fontId="10" fillId="0" borderId="0" xfId="12" applyAlignment="1" applyProtection="1">
      <alignment horizontal="center" vertical="center"/>
      <protection locked="0"/>
    </xf>
    <xf numFmtId="0" fontId="50" fillId="0" borderId="9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14" fillId="0" borderId="0" xfId="12" applyFont="1" applyAlignment="1">
      <alignment horizontal="center" vertical="center"/>
    </xf>
    <xf numFmtId="0" fontId="10" fillId="0" borderId="0" xfId="12" applyAlignment="1">
      <alignment horizontal="center" vertical="center"/>
    </xf>
    <xf numFmtId="165" fontId="30" fillId="0" borderId="10" xfId="0" applyNumberFormat="1" applyFont="1" applyBorder="1" applyAlignment="1" applyProtection="1">
      <alignment vertical="center" wrapText="1"/>
      <protection locked="0"/>
    </xf>
    <xf numFmtId="0" fontId="38" fillId="0" borderId="0" xfId="0" applyFont="1" applyAlignment="1" applyProtection="1">
      <alignment vertical="center" wrapText="1"/>
      <protection locked="0"/>
    </xf>
    <xf numFmtId="0" fontId="71" fillId="0" borderId="0" xfId="12" applyFont="1"/>
    <xf numFmtId="166" fontId="14" fillId="0" borderId="0" xfId="1" applyNumberFormat="1" applyFont="1" applyFill="1"/>
    <xf numFmtId="165" fontId="14" fillId="0" borderId="0" xfId="12" applyNumberFormat="1" applyFont="1"/>
    <xf numFmtId="166" fontId="14" fillId="0" borderId="42" xfId="1" applyNumberFormat="1" applyFont="1" applyFill="1" applyBorder="1"/>
    <xf numFmtId="166" fontId="14" fillId="0" borderId="11" xfId="1" applyNumberFormat="1" applyFont="1" applyFill="1" applyBorder="1"/>
    <xf numFmtId="166" fontId="14" fillId="0" borderId="43" xfId="1" applyNumberFormat="1" applyFont="1" applyFill="1" applyBorder="1" applyAlignment="1">
      <alignment horizontal="center" vertical="center"/>
    </xf>
    <xf numFmtId="0" fontId="14" fillId="0" borderId="3" xfId="12" applyFont="1" applyBorder="1" applyAlignment="1">
      <alignment horizontal="left"/>
    </xf>
    <xf numFmtId="0" fontId="14" fillId="0" borderId="2" xfId="12" applyFont="1" applyBorder="1" applyAlignment="1">
      <alignment horizontal="left"/>
    </xf>
    <xf numFmtId="0" fontId="14" fillId="0" borderId="15" xfId="12" applyFont="1" applyBorder="1" applyAlignment="1">
      <alignment horizontal="left" wrapText="1"/>
    </xf>
    <xf numFmtId="165" fontId="38" fillId="0" borderId="0" xfId="0" applyNumberFormat="1" applyFont="1" applyAlignment="1" applyProtection="1">
      <alignment vertical="center" wrapText="1"/>
      <protection locked="0"/>
    </xf>
    <xf numFmtId="165" fontId="7" fillId="0" borderId="57" xfId="0" applyNumberFormat="1" applyFont="1" applyBorder="1" applyAlignment="1">
      <alignment horizontal="centerContinuous" vertical="center"/>
    </xf>
    <xf numFmtId="165" fontId="7" fillId="0" borderId="58" xfId="0" applyNumberFormat="1" applyFont="1" applyBorder="1" applyAlignment="1">
      <alignment horizontal="centerContinuous" vertical="center"/>
    </xf>
    <xf numFmtId="165" fontId="7" fillId="0" borderId="32" xfId="0" applyNumberFormat="1" applyFont="1" applyBorder="1" applyAlignment="1">
      <alignment horizontal="centerContinuous" vertical="center"/>
    </xf>
    <xf numFmtId="165" fontId="40" fillId="0" borderId="0" xfId="0" applyNumberFormat="1" applyFont="1" applyAlignment="1">
      <alignment vertical="center"/>
    </xf>
    <xf numFmtId="165" fontId="7" fillId="0" borderId="59" xfId="0" applyNumberFormat="1" applyFont="1" applyBorder="1" applyAlignment="1">
      <alignment horizontal="center" vertical="center"/>
    </xf>
    <xf numFmtId="165" fontId="7" fillId="0" borderId="43" xfId="0" applyNumberFormat="1" applyFont="1" applyBorder="1" applyAlignment="1">
      <alignment horizontal="center" vertical="center" wrapText="1"/>
    </xf>
    <xf numFmtId="165" fontId="40" fillId="0" borderId="0" xfId="0" applyNumberFormat="1" applyFont="1" applyAlignment="1">
      <alignment horizontal="center" vertical="center"/>
    </xf>
    <xf numFmtId="165" fontId="16" fillId="0" borderId="40" xfId="0" applyNumberFormat="1" applyFont="1" applyBorder="1" applyAlignment="1">
      <alignment horizontal="center" vertical="center" wrapText="1"/>
    </xf>
    <xf numFmtId="165" fontId="16" fillId="0" borderId="7" xfId="0" applyNumberFormat="1" applyFont="1" applyBorder="1" applyAlignment="1">
      <alignment horizontal="center" vertical="center" wrapText="1"/>
    </xf>
    <xf numFmtId="165" fontId="16" fillId="0" borderId="46" xfId="0" applyNumberFormat="1" applyFont="1" applyBorder="1" applyAlignment="1">
      <alignment horizontal="center" vertical="center" wrapText="1"/>
    </xf>
    <xf numFmtId="165" fontId="16" fillId="0" borderId="56" xfId="0" applyNumberFormat="1" applyFont="1" applyBorder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165" fontId="16" fillId="0" borderId="28" xfId="0" applyNumberFormat="1" applyFont="1" applyBorder="1" applyAlignment="1">
      <alignment horizontal="right" vertical="center" wrapText="1" indent="1"/>
    </xf>
    <xf numFmtId="165" fontId="23" fillId="0" borderId="4" xfId="0" applyNumberFormat="1" applyFont="1" applyBorder="1" applyAlignment="1">
      <alignment horizontal="left" vertical="center" wrapText="1" indent="1"/>
    </xf>
    <xf numFmtId="1" fontId="26" fillId="0" borderId="4" xfId="0" applyNumberFormat="1" applyFont="1" applyBorder="1" applyAlignment="1">
      <alignment horizontal="center" vertical="center" wrapText="1"/>
    </xf>
    <xf numFmtId="165" fontId="23" fillId="0" borderId="4" xfId="0" applyNumberFormat="1" applyFont="1" applyBorder="1" applyAlignment="1">
      <alignment vertical="center" wrapText="1"/>
    </xf>
    <xf numFmtId="165" fontId="23" fillId="0" borderId="57" xfId="0" applyNumberFormat="1" applyFont="1" applyBorder="1" applyAlignment="1">
      <alignment vertical="center" wrapText="1"/>
    </xf>
    <xf numFmtId="165" fontId="23" fillId="0" borderId="61" xfId="0" applyNumberFormat="1" applyFont="1" applyBorder="1" applyAlignment="1">
      <alignment vertical="center" wrapText="1"/>
    </xf>
    <xf numFmtId="165" fontId="16" fillId="0" borderId="10" xfId="0" applyNumberFormat="1" applyFont="1" applyBorder="1" applyAlignment="1">
      <alignment horizontal="right" vertical="center" wrapText="1" indent="1"/>
    </xf>
    <xf numFmtId="165" fontId="17" fillId="0" borderId="2" xfId="0" applyNumberFormat="1" applyFont="1" applyBorder="1" applyAlignment="1" applyProtection="1">
      <alignment horizontal="left" vertical="center" wrapText="1" indent="1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165" fontId="17" fillId="0" borderId="2" xfId="0" applyNumberFormat="1" applyFont="1" applyBorder="1" applyAlignment="1" applyProtection="1">
      <alignment vertical="center" wrapText="1"/>
      <protection locked="0"/>
    </xf>
    <xf numFmtId="165" fontId="17" fillId="0" borderId="50" xfId="0" applyNumberFormat="1" applyFont="1" applyBorder="1" applyAlignment="1" applyProtection="1">
      <alignment vertical="center" wrapText="1"/>
      <protection locked="0"/>
    </xf>
    <xf numFmtId="165" fontId="17" fillId="0" borderId="54" xfId="0" applyNumberFormat="1" applyFont="1" applyBorder="1" applyAlignment="1">
      <alignment vertical="center" wrapText="1"/>
    </xf>
    <xf numFmtId="165" fontId="23" fillId="0" borderId="2" xfId="0" applyNumberFormat="1" applyFont="1" applyBorder="1" applyAlignment="1">
      <alignment horizontal="left" vertical="center" wrapText="1" indent="1"/>
    </xf>
    <xf numFmtId="1" fontId="26" fillId="0" borderId="2" xfId="0" applyNumberFormat="1" applyFont="1" applyBorder="1" applyAlignment="1">
      <alignment horizontal="center" vertical="center" wrapText="1"/>
    </xf>
    <xf numFmtId="165" fontId="23" fillId="0" borderId="2" xfId="0" applyNumberFormat="1" applyFont="1" applyBorder="1" applyAlignment="1">
      <alignment vertical="center" wrapText="1"/>
    </xf>
    <xf numFmtId="165" fontId="23" fillId="0" borderId="50" xfId="0" applyNumberFormat="1" applyFont="1" applyBorder="1" applyAlignment="1">
      <alignment vertical="center" wrapText="1"/>
    </xf>
    <xf numFmtId="165" fontId="23" fillId="0" borderId="54" xfId="0" applyNumberFormat="1" applyFont="1" applyBorder="1" applyAlignment="1">
      <alignment vertical="center" wrapText="1"/>
    </xf>
    <xf numFmtId="165" fontId="16" fillId="0" borderId="2" xfId="0" applyNumberFormat="1" applyFont="1" applyBorder="1" applyAlignment="1">
      <alignment horizontal="left" vertical="center" wrapText="1" indent="1"/>
    </xf>
    <xf numFmtId="165" fontId="16" fillId="0" borderId="29" xfId="0" applyNumberFormat="1" applyFont="1" applyBorder="1" applyAlignment="1">
      <alignment horizontal="right" vertical="center" wrapText="1" indent="1"/>
    </xf>
    <xf numFmtId="165" fontId="23" fillId="0" borderId="1" xfId="0" applyNumberFormat="1" applyFont="1" applyBorder="1" applyAlignment="1">
      <alignment horizontal="left" vertical="center" wrapText="1" indent="1"/>
    </xf>
    <xf numFmtId="1" fontId="26" fillId="0" borderId="6" xfId="0" applyNumberFormat="1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vertical="center" wrapText="1"/>
    </xf>
    <xf numFmtId="165" fontId="23" fillId="0" borderId="62" xfId="0" applyNumberFormat="1" applyFont="1" applyBorder="1" applyAlignment="1">
      <alignment vertical="center" wrapText="1"/>
    </xf>
    <xf numFmtId="1" fontId="13" fillId="0" borderId="62" xfId="0" applyNumberFormat="1" applyFont="1" applyBorder="1" applyAlignment="1" applyProtection="1">
      <alignment horizontal="center" vertical="center" wrapText="1"/>
      <protection locked="0"/>
    </xf>
    <xf numFmtId="165" fontId="17" fillId="0" borderId="1" xfId="0" applyNumberFormat="1" applyFont="1" applyBorder="1" applyAlignment="1" applyProtection="1">
      <alignment vertical="center" wrapText="1"/>
      <protection locked="0"/>
    </xf>
    <xf numFmtId="165" fontId="17" fillId="0" borderId="62" xfId="0" applyNumberFormat="1" applyFont="1" applyBorder="1" applyAlignment="1" applyProtection="1">
      <alignment vertical="center" wrapText="1"/>
      <protection locked="0"/>
    </xf>
    <xf numFmtId="165" fontId="16" fillId="0" borderId="9" xfId="0" applyNumberFormat="1" applyFont="1" applyBorder="1" applyAlignment="1">
      <alignment horizontal="right" vertical="center" wrapText="1" indent="1"/>
    </xf>
    <xf numFmtId="165" fontId="16" fillId="0" borderId="7" xfId="0" applyNumberFormat="1" applyFont="1" applyBorder="1" applyAlignment="1">
      <alignment horizontal="left" vertical="center" wrapText="1" indent="1"/>
    </xf>
    <xf numFmtId="1" fontId="17" fillId="0" borderId="46" xfId="0" applyNumberFormat="1" applyFont="1" applyBorder="1" applyAlignment="1">
      <alignment vertical="center" wrapText="1"/>
    </xf>
    <xf numFmtId="165" fontId="23" fillId="0" borderId="7" xfId="0" applyNumberFormat="1" applyFont="1" applyBorder="1" applyAlignment="1">
      <alignment vertical="center" wrapText="1"/>
    </xf>
    <xf numFmtId="165" fontId="23" fillId="0" borderId="46" xfId="0" applyNumberFormat="1" applyFont="1" applyBorder="1" applyAlignment="1">
      <alignment vertical="center" wrapText="1"/>
    </xf>
    <xf numFmtId="165" fontId="23" fillId="0" borderId="24" xfId="0" applyNumberFormat="1" applyFont="1" applyBorder="1" applyAlignment="1">
      <alignment vertical="center" wrapText="1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>
      <alignment horizontal="center" vertical="center"/>
    </xf>
    <xf numFmtId="0" fontId="24" fillId="0" borderId="6" xfId="0" applyFont="1" applyBorder="1" applyAlignment="1">
      <alignment vertical="center" wrapText="1"/>
    </xf>
    <xf numFmtId="165" fontId="24" fillId="0" borderId="6" xfId="0" applyNumberFormat="1" applyFont="1" applyBorder="1" applyAlignment="1" applyProtection="1">
      <alignment vertical="center"/>
      <protection locked="0"/>
    </xf>
    <xf numFmtId="165" fontId="24" fillId="0" borderId="63" xfId="0" applyNumberFormat="1" applyFont="1" applyBorder="1" applyAlignment="1" applyProtection="1">
      <alignment vertical="center"/>
      <protection locked="0"/>
    </xf>
    <xf numFmtId="0" fontId="24" fillId="0" borderId="30" xfId="0" applyFont="1" applyBorder="1" applyAlignment="1">
      <alignment horizontal="center" vertical="center"/>
    </xf>
    <xf numFmtId="0" fontId="24" fillId="0" borderId="15" xfId="0" applyFont="1" applyBorder="1" applyAlignment="1">
      <alignment vertical="center" wrapText="1"/>
    </xf>
    <xf numFmtId="165" fontId="24" fillId="0" borderId="15" xfId="0" applyNumberFormat="1" applyFont="1" applyBorder="1" applyAlignment="1" applyProtection="1">
      <alignment vertical="center"/>
      <protection locked="0"/>
    </xf>
    <xf numFmtId="165" fontId="24" fillId="0" borderId="60" xfId="0" applyNumberFormat="1" applyFont="1" applyBorder="1" applyAlignment="1" applyProtection="1">
      <alignment vertical="center"/>
      <protection locked="0"/>
    </xf>
    <xf numFmtId="165" fontId="23" fillId="0" borderId="7" xfId="0" applyNumberFormat="1" applyFont="1" applyBorder="1" applyAlignment="1">
      <alignment vertical="center"/>
    </xf>
    <xf numFmtId="165" fontId="23" fillId="0" borderId="46" xfId="0" applyNumberFormat="1" applyFont="1" applyBorder="1" applyAlignment="1">
      <alignment vertical="center"/>
    </xf>
    <xf numFmtId="165" fontId="23" fillId="0" borderId="14" xfId="0" applyNumberFormat="1" applyFont="1" applyBorder="1" applyAlignment="1">
      <alignment vertical="center"/>
    </xf>
    <xf numFmtId="0" fontId="4" fillId="0" borderId="0" xfId="0" applyFont="1"/>
    <xf numFmtId="165" fontId="23" fillId="0" borderId="43" xfId="0" applyNumberFormat="1" applyFont="1" applyBorder="1" applyAlignment="1">
      <alignment vertical="center"/>
    </xf>
    <xf numFmtId="165" fontId="25" fillId="0" borderId="7" xfId="0" applyNumberFormat="1" applyFont="1" applyBorder="1" applyAlignment="1">
      <alignment vertical="center"/>
    </xf>
    <xf numFmtId="0" fontId="46" fillId="0" borderId="2" xfId="0" applyFont="1" applyBorder="1" applyAlignment="1">
      <alignment horizontal="center" wrapText="1"/>
    </xf>
    <xf numFmtId="165" fontId="49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8" fillId="0" borderId="6" xfId="12" applyNumberFormat="1" applyFont="1" applyBorder="1" applyAlignment="1" applyProtection="1">
      <alignment horizontal="right" vertical="center" wrapText="1" indent="1"/>
      <protection locked="0"/>
    </xf>
    <xf numFmtId="0" fontId="40" fillId="0" borderId="9" xfId="12" applyFont="1" applyBorder="1" applyAlignment="1">
      <alignment horizontal="center" vertical="center" wrapText="1"/>
    </xf>
    <xf numFmtId="0" fontId="43" fillId="0" borderId="7" xfId="0" applyFont="1" applyBorder="1" applyAlignment="1">
      <alignment horizontal="left" vertical="center" wrapText="1" indent="1"/>
    </xf>
    <xf numFmtId="0" fontId="2" fillId="0" borderId="0" xfId="12" applyFont="1"/>
    <xf numFmtId="49" fontId="8" fillId="0" borderId="12" xfId="12" applyNumberFormat="1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vertical="center" wrapText="1" indent="1"/>
    </xf>
    <xf numFmtId="0" fontId="8" fillId="0" borderId="0" xfId="12" applyFont="1"/>
    <xf numFmtId="0" fontId="40" fillId="0" borderId="7" xfId="12" applyFont="1" applyBorder="1" applyAlignment="1">
      <alignment horizontal="left" vertical="center" wrapText="1" indent="1"/>
    </xf>
    <xf numFmtId="0" fontId="27" fillId="0" borderId="9" xfId="12" applyFont="1" applyBorder="1" applyAlignment="1">
      <alignment horizontal="center" vertical="center" wrapText="1"/>
    </xf>
    <xf numFmtId="0" fontId="27" fillId="0" borderId="7" xfId="12" applyFont="1" applyBorder="1" applyAlignment="1">
      <alignment horizontal="left" vertical="center" wrapText="1" indent="1"/>
    </xf>
    <xf numFmtId="0" fontId="32" fillId="0" borderId="0" xfId="12" applyFont="1"/>
    <xf numFmtId="0" fontId="43" fillId="0" borderId="9" xfId="0" applyFont="1" applyBorder="1" applyAlignment="1">
      <alignment horizontal="center" vertical="center" wrapText="1"/>
    </xf>
    <xf numFmtId="165" fontId="40" fillId="0" borderId="7" xfId="12" applyNumberFormat="1" applyFont="1" applyBorder="1" applyAlignment="1">
      <alignment horizontal="right" vertical="center" wrapText="1" indent="1"/>
    </xf>
    <xf numFmtId="165" fontId="40" fillId="0" borderId="20" xfId="12" applyNumberFormat="1" applyFont="1" applyBorder="1" applyAlignment="1">
      <alignment horizontal="right" vertical="center" wrapText="1" indent="1"/>
    </xf>
    <xf numFmtId="49" fontId="49" fillId="0" borderId="12" xfId="12" applyNumberFormat="1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wrapText="1" indent="1"/>
    </xf>
    <xf numFmtId="165" fontId="8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7" fillId="0" borderId="7" xfId="12" applyNumberFormat="1" applyFont="1" applyBorder="1" applyAlignment="1">
      <alignment horizontal="right" vertical="center" wrapText="1" indent="1"/>
    </xf>
    <xf numFmtId="165" fontId="27" fillId="0" borderId="20" xfId="12" applyNumberFormat="1" applyFont="1" applyBorder="1" applyAlignment="1">
      <alignment horizontal="right" vertical="center" wrapText="1" indent="1"/>
    </xf>
    <xf numFmtId="165" fontId="49" fillId="0" borderId="21" xfId="12" applyNumberFormat="1" applyFont="1" applyBorder="1" applyAlignment="1" applyProtection="1">
      <alignment horizontal="right" vertical="center" wrapText="1" indent="1"/>
      <protection locked="0"/>
    </xf>
    <xf numFmtId="0" fontId="43" fillId="0" borderId="7" xfId="0" applyFont="1" applyBorder="1" applyAlignment="1">
      <alignment horizontal="left" vertical="center" wrapText="1"/>
    </xf>
    <xf numFmtId="165" fontId="27" fillId="0" borderId="7" xfId="12" applyNumberFormat="1" applyFont="1" applyBorder="1" applyAlignment="1">
      <alignment horizontal="center" vertical="center" wrapText="1"/>
    </xf>
    <xf numFmtId="0" fontId="2" fillId="0" borderId="0" xfId="12" applyFont="1" applyAlignment="1">
      <alignment horizontal="center" vertical="center"/>
    </xf>
    <xf numFmtId="165" fontId="40" fillId="0" borderId="7" xfId="12" applyNumberFormat="1" applyFont="1" applyBorder="1" applyAlignment="1" applyProtection="1">
      <alignment horizontal="right" vertical="center" wrapText="1" indent="1"/>
      <protection locked="0"/>
    </xf>
    <xf numFmtId="165" fontId="40" fillId="0" borderId="20" xfId="12" applyNumberFormat="1" applyFont="1" applyBorder="1" applyAlignment="1" applyProtection="1">
      <alignment horizontal="right" vertical="center" wrapText="1" indent="1"/>
      <protection locked="0"/>
    </xf>
    <xf numFmtId="0" fontId="38" fillId="0" borderId="0" xfId="0" applyFont="1" applyAlignment="1" applyProtection="1">
      <alignment horizontal="right"/>
      <protection locked="0"/>
    </xf>
    <xf numFmtId="49" fontId="27" fillId="0" borderId="28" xfId="12" applyNumberFormat="1" applyFont="1" applyBorder="1" applyAlignment="1">
      <alignment horizontal="center" vertical="center" wrapText="1"/>
    </xf>
    <xf numFmtId="0" fontId="27" fillId="0" borderId="0" xfId="12" applyFont="1"/>
    <xf numFmtId="49" fontId="27" fillId="0" borderId="10" xfId="12" applyNumberFormat="1" applyFont="1" applyBorder="1" applyAlignment="1">
      <alignment horizontal="center" vertical="center" wrapText="1"/>
    </xf>
    <xf numFmtId="0" fontId="27" fillId="0" borderId="2" xfId="12" applyFont="1" applyBorder="1" applyAlignment="1">
      <alignment horizontal="left" vertical="center" wrapText="1" indent="1"/>
    </xf>
    <xf numFmtId="165" fontId="27" fillId="0" borderId="2" xfId="12" applyNumberFormat="1" applyFont="1" applyBorder="1" applyAlignment="1" applyProtection="1">
      <alignment horizontal="right" vertical="center" wrapText="1" indent="1"/>
      <protection locked="0"/>
    </xf>
    <xf numFmtId="49" fontId="14" fillId="0" borderId="10" xfId="12" applyNumberFormat="1" applyFont="1" applyBorder="1" applyAlignment="1">
      <alignment horizontal="center" vertical="center" wrapText="1"/>
    </xf>
    <xf numFmtId="0" fontId="14" fillId="0" borderId="6" xfId="12" applyFont="1" applyBorder="1" applyAlignment="1">
      <alignment horizontal="left" vertical="center" wrapText="1" indent="6"/>
    </xf>
    <xf numFmtId="0" fontId="14" fillId="0" borderId="2" xfId="12" applyFont="1" applyBorder="1" applyAlignment="1">
      <alignment horizontal="left" indent="6"/>
    </xf>
    <xf numFmtId="0" fontId="14" fillId="0" borderId="2" xfId="12" applyFont="1" applyBorder="1" applyAlignment="1">
      <alignment horizontal="left" vertical="center" wrapText="1" indent="6"/>
    </xf>
    <xf numFmtId="49" fontId="14" fillId="0" borderId="29" xfId="12" applyNumberFormat="1" applyFont="1" applyBorder="1" applyAlignment="1">
      <alignment horizontal="center" vertical="center" wrapText="1"/>
    </xf>
    <xf numFmtId="49" fontId="14" fillId="0" borderId="12" xfId="12" applyNumberFormat="1" applyFont="1" applyBorder="1" applyAlignment="1">
      <alignment horizontal="center" vertical="center" wrapText="1"/>
    </xf>
    <xf numFmtId="49" fontId="14" fillId="0" borderId="30" xfId="12" applyNumberFormat="1" applyFont="1" applyBorder="1" applyAlignment="1">
      <alignment horizontal="center" vertical="center" wrapText="1"/>
    </xf>
    <xf numFmtId="0" fontId="0" fillId="0" borderId="5" xfId="12" applyFont="1" applyBorder="1" applyAlignment="1">
      <alignment horizontal="left" vertical="center" wrapText="1" indent="1"/>
    </xf>
    <xf numFmtId="0" fontId="0" fillId="0" borderId="2" xfId="12" applyFont="1" applyBorder="1" applyAlignment="1">
      <alignment horizontal="left" vertical="center" wrapText="1" indent="1"/>
    </xf>
    <xf numFmtId="0" fontId="0" fillId="0" borderId="15" xfId="12" applyFont="1" applyBorder="1" applyAlignment="1">
      <alignment horizontal="left" vertical="center" wrapText="1" indent="7"/>
    </xf>
    <xf numFmtId="49" fontId="27" fillId="0" borderId="26" xfId="12" applyNumberFormat="1" applyFont="1" applyBorder="1" applyAlignment="1">
      <alignment horizontal="center" vertical="center" wrapText="1"/>
    </xf>
    <xf numFmtId="165" fontId="27" fillId="0" borderId="3" xfId="12" applyNumberFormat="1" applyFont="1" applyBorder="1" applyAlignment="1" applyProtection="1">
      <alignment horizontal="right" vertical="center" wrapText="1" indent="1"/>
      <protection locked="0"/>
    </xf>
    <xf numFmtId="0" fontId="27" fillId="0" borderId="6" xfId="12" applyFont="1" applyBorder="1" applyAlignment="1">
      <alignment horizontal="left" vertical="center" wrapText="1" indent="1"/>
    </xf>
    <xf numFmtId="49" fontId="40" fillId="0" borderId="26" xfId="12" applyNumberFormat="1" applyFont="1" applyBorder="1" applyAlignment="1">
      <alignment horizontal="center" vertical="center" wrapText="1"/>
    </xf>
    <xf numFmtId="0" fontId="43" fillId="0" borderId="6" xfId="0" applyFont="1" applyBorder="1" applyAlignment="1">
      <alignment horizontal="left" vertical="center" wrapText="1" indent="1"/>
    </xf>
    <xf numFmtId="165" fontId="40" fillId="0" borderId="2" xfId="12" applyNumberFormat="1" applyFont="1" applyBorder="1" applyAlignment="1" applyProtection="1">
      <alignment horizontal="right" vertical="center" wrapText="1" indent="1"/>
      <protection locked="0"/>
    </xf>
    <xf numFmtId="49" fontId="14" fillId="0" borderId="26" xfId="12" applyNumberFormat="1" applyFont="1" applyBorder="1" applyAlignment="1">
      <alignment horizontal="center" vertical="center" wrapText="1"/>
    </xf>
    <xf numFmtId="0" fontId="14" fillId="0" borderId="6" xfId="12" applyFont="1" applyBorder="1" applyAlignment="1">
      <alignment horizontal="left" vertical="center" wrapText="1" indent="1"/>
    </xf>
    <xf numFmtId="165" fontId="27" fillId="0" borderId="19" xfId="12" applyNumberFormat="1" applyFont="1" applyBorder="1" applyAlignment="1">
      <alignment horizontal="right" vertical="center" wrapText="1" indent="1"/>
    </xf>
    <xf numFmtId="165" fontId="43" fillId="0" borderId="7" xfId="0" applyNumberFormat="1" applyFont="1" applyBorder="1" applyAlignment="1">
      <alignment horizontal="right" vertical="center" wrapText="1" indent="1"/>
    </xf>
    <xf numFmtId="165" fontId="43" fillId="0" borderId="19" xfId="0" applyNumberFormat="1" applyFont="1" applyBorder="1" applyAlignment="1">
      <alignment horizontal="right" vertical="center" wrapText="1" indent="1"/>
    </xf>
    <xf numFmtId="165" fontId="43" fillId="0" borderId="20" xfId="0" applyNumberFormat="1" applyFont="1" applyBorder="1" applyAlignment="1">
      <alignment horizontal="right" vertical="center" wrapText="1" indent="1"/>
    </xf>
    <xf numFmtId="165" fontId="43" fillId="0" borderId="7" xfId="0" applyNumberFormat="1" applyFont="1" applyBorder="1" applyAlignment="1" applyProtection="1">
      <alignment horizontal="right" vertical="center" wrapText="1" indent="1"/>
      <protection locked="0"/>
    </xf>
    <xf numFmtId="165" fontId="43" fillId="0" borderId="19" xfId="0" applyNumberFormat="1" applyFont="1" applyBorder="1" applyAlignment="1" applyProtection="1">
      <alignment horizontal="right" vertical="center" wrapText="1" indent="1"/>
      <protection locked="0"/>
    </xf>
    <xf numFmtId="165" fontId="43" fillId="0" borderId="20" xfId="0" applyNumberFormat="1" applyFont="1" applyBorder="1" applyAlignment="1" applyProtection="1">
      <alignment horizontal="right" vertical="center" wrapText="1" indent="1"/>
      <protection locked="0"/>
    </xf>
    <xf numFmtId="0" fontId="27" fillId="0" borderId="7" xfId="12" applyFont="1" applyBorder="1" applyAlignment="1">
      <alignment horizontal="left" vertical="center" wrapText="1"/>
    </xf>
    <xf numFmtId="165" fontId="43" fillId="0" borderId="7" xfId="0" quotePrefix="1" applyNumberFormat="1" applyFont="1" applyBorder="1" applyAlignment="1">
      <alignment horizontal="right" vertical="center" wrapText="1"/>
    </xf>
    <xf numFmtId="165" fontId="43" fillId="0" borderId="19" xfId="0" quotePrefix="1" applyNumberFormat="1" applyFont="1" applyBorder="1" applyAlignment="1">
      <alignment horizontal="right" vertical="center" wrapText="1"/>
    </xf>
    <xf numFmtId="165" fontId="43" fillId="0" borderId="20" xfId="0" quotePrefix="1" applyNumberFormat="1" applyFont="1" applyBorder="1" applyAlignment="1">
      <alignment horizontal="right" vertical="center" wrapText="1"/>
    </xf>
    <xf numFmtId="0" fontId="54" fillId="0" borderId="0" xfId="12" applyFont="1" applyAlignment="1">
      <alignment vertical="center"/>
    </xf>
    <xf numFmtId="0" fontId="27" fillId="0" borderId="0" xfId="12" applyFont="1" applyAlignment="1">
      <alignment vertical="center"/>
    </xf>
    <xf numFmtId="0" fontId="32" fillId="0" borderId="0" xfId="12" applyFont="1" applyAlignment="1">
      <alignment vertical="center"/>
    </xf>
    <xf numFmtId="0" fontId="43" fillId="0" borderId="27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left" vertical="center" wrapText="1"/>
    </xf>
    <xf numFmtId="0" fontId="2" fillId="0" borderId="0" xfId="12" applyFont="1" applyAlignment="1">
      <alignment vertical="center"/>
    </xf>
    <xf numFmtId="0" fontId="4" fillId="0" borderId="40" xfId="0" applyFont="1" applyBorder="1" applyAlignment="1">
      <alignment horizontal="center" vertical="center" wrapText="1"/>
    </xf>
    <xf numFmtId="165" fontId="49" fillId="0" borderId="54" xfId="0" applyNumberFormat="1" applyFont="1" applyBorder="1" applyAlignment="1">
      <alignment horizontal="left" vertical="center" wrapText="1" indent="1"/>
    </xf>
    <xf numFmtId="165" fontId="49" fillId="0" borderId="10" xfId="0" applyNumberFormat="1" applyFont="1" applyBorder="1" applyAlignment="1">
      <alignment horizontal="left" vertical="center" wrapText="1" indent="1"/>
    </xf>
    <xf numFmtId="165" fontId="49" fillId="0" borderId="2" xfId="0" applyNumberFormat="1" applyFont="1" applyBorder="1" applyAlignment="1" applyProtection="1">
      <alignment horizontal="right" vertical="center" wrapText="1" indent="1"/>
      <protection locked="0"/>
    </xf>
    <xf numFmtId="165" fontId="49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27" fillId="0" borderId="24" xfId="0" applyNumberFormat="1" applyFont="1" applyBorder="1" applyAlignment="1">
      <alignment horizontal="left" vertical="center" wrapText="1" indent="1"/>
    </xf>
    <xf numFmtId="165" fontId="27" fillId="0" borderId="9" xfId="0" applyNumberFormat="1" applyFont="1" applyBorder="1" applyAlignment="1">
      <alignment horizontal="left" vertical="center" wrapText="1" indent="1"/>
    </xf>
    <xf numFmtId="165" fontId="27" fillId="0" borderId="7" xfId="0" applyNumberFormat="1" applyFont="1" applyBorder="1" applyAlignment="1">
      <alignment horizontal="right" vertical="center" wrapText="1" indent="1"/>
    </xf>
    <xf numFmtId="165" fontId="32" fillId="0" borderId="0" xfId="0" applyNumberFormat="1" applyFont="1" applyAlignment="1">
      <alignment vertical="center" wrapText="1"/>
    </xf>
    <xf numFmtId="165" fontId="27" fillId="0" borderId="14" xfId="0" applyNumberFormat="1" applyFont="1" applyBorder="1" applyAlignment="1">
      <alignment horizontal="right" vertical="center" wrapText="1" indent="1"/>
    </xf>
    <xf numFmtId="165" fontId="0" fillId="0" borderId="10" xfId="0" quotePrefix="1" applyNumberFormat="1" applyBorder="1" applyAlignment="1" applyProtection="1">
      <alignment vertical="center" wrapText="1"/>
      <protection locked="0"/>
    </xf>
    <xf numFmtId="165" fontId="49" fillId="0" borderId="10" xfId="0" applyNumberFormat="1" applyFont="1" applyBorder="1" applyAlignment="1">
      <alignment horizontal="left" vertical="center" wrapText="1" indent="2"/>
    </xf>
    <xf numFmtId="165" fontId="49" fillId="0" borderId="2" xfId="0" applyNumberFormat="1" applyFont="1" applyBorder="1" applyAlignment="1">
      <alignment horizontal="left" vertical="center" wrapText="1" indent="2"/>
    </xf>
    <xf numFmtId="165" fontId="49" fillId="0" borderId="53" xfId="0" applyNumberFormat="1" applyFont="1" applyBorder="1" applyAlignment="1">
      <alignment horizontal="left" vertical="center" wrapText="1" indent="1"/>
    </xf>
    <xf numFmtId="165" fontId="0" fillId="0" borderId="2" xfId="0" applyNumberFormat="1" applyBorder="1" applyAlignment="1">
      <alignment horizontal="left" vertical="center" wrapText="1" indent="1"/>
    </xf>
    <xf numFmtId="165" fontId="0" fillId="0" borderId="5" xfId="0" applyNumberFormat="1" applyBorder="1" applyAlignment="1">
      <alignment horizontal="left" vertical="center" wrapText="1" indent="1"/>
    </xf>
    <xf numFmtId="165" fontId="0" fillId="0" borderId="16" xfId="0" applyNumberFormat="1" applyBorder="1" applyAlignment="1">
      <alignment horizontal="left" vertical="center" wrapText="1" indent="1"/>
    </xf>
    <xf numFmtId="165" fontId="0" fillId="0" borderId="61" xfId="0" applyNumberFormat="1" applyBorder="1" applyAlignment="1">
      <alignment horizontal="left" vertical="center" wrapText="1" indent="1"/>
    </xf>
    <xf numFmtId="165" fontId="0" fillId="0" borderId="25" xfId="0" applyNumberFormat="1" applyBorder="1" applyAlignment="1">
      <alignment horizontal="left" vertical="center" wrapText="1" indent="1"/>
    </xf>
    <xf numFmtId="165" fontId="0" fillId="0" borderId="4" xfId="0" applyNumberFormat="1" applyBorder="1" applyAlignment="1">
      <alignment horizontal="right" vertical="center" wrapText="1" indent="1"/>
    </xf>
    <xf numFmtId="165" fontId="0" fillId="0" borderId="47" xfId="0" applyNumberFormat="1" applyBorder="1" applyAlignment="1">
      <alignment horizontal="right" vertical="center" wrapText="1" indent="1"/>
    </xf>
    <xf numFmtId="165" fontId="49" fillId="0" borderId="11" xfId="0" applyNumberFormat="1" applyFont="1" applyBorder="1" applyAlignment="1" applyProtection="1">
      <alignment horizontal="right" vertical="center" wrapText="1" indent="1"/>
      <protection locked="0"/>
    </xf>
    <xf numFmtId="165" fontId="0" fillId="0" borderId="11" xfId="0" applyNumberFormat="1" applyBorder="1" applyAlignment="1" applyProtection="1">
      <alignment horizontal="right" vertical="center" wrapText="1" indent="1"/>
      <protection locked="0"/>
    </xf>
    <xf numFmtId="165" fontId="49" fillId="0" borderId="64" xfId="0" applyNumberFormat="1" applyFont="1" applyBorder="1" applyAlignment="1">
      <alignment horizontal="left" vertical="center" wrapText="1" indent="1"/>
    </xf>
    <xf numFmtId="165" fontId="49" fillId="0" borderId="15" xfId="0" applyNumberFormat="1" applyFont="1" applyBorder="1" applyAlignment="1">
      <alignment horizontal="left" vertical="center" wrapText="1" indent="2"/>
    </xf>
    <xf numFmtId="165" fontId="49" fillId="0" borderId="15" xfId="0" applyNumberFormat="1" applyFont="1" applyBorder="1" applyAlignment="1" applyProtection="1">
      <alignment horizontal="right" vertical="center" wrapText="1" indent="1"/>
      <protection locked="0"/>
    </xf>
    <xf numFmtId="165" fontId="49" fillId="0" borderId="43" xfId="0" applyNumberFormat="1" applyFont="1" applyBorder="1" applyAlignment="1" applyProtection="1">
      <alignment horizontal="right" vertical="center" wrapText="1" indent="1"/>
      <protection locked="0"/>
    </xf>
    <xf numFmtId="0" fontId="26" fillId="0" borderId="0" xfId="0" applyFont="1" applyAlignment="1">
      <alignment vertical="center" wrapText="1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32" fillId="0" borderId="26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center"/>
      <protection locked="0"/>
    </xf>
    <xf numFmtId="0" fontId="27" fillId="0" borderId="3" xfId="0" applyFont="1" applyBorder="1" applyAlignment="1" applyProtection="1">
      <alignment horizontal="center"/>
      <protection locked="0"/>
    </xf>
    <xf numFmtId="0" fontId="32" fillId="0" borderId="3" xfId="0" applyFont="1" applyBorder="1"/>
    <xf numFmtId="0" fontId="57" fillId="0" borderId="42" xfId="0" applyFont="1" applyBorder="1" applyAlignment="1">
      <alignment wrapText="1"/>
    </xf>
    <xf numFmtId="0" fontId="32" fillId="0" borderId="0" xfId="0" applyFont="1"/>
    <xf numFmtId="0" fontId="32" fillId="0" borderId="10" xfId="0" applyFont="1" applyBorder="1" applyAlignment="1">
      <alignment horizontal="center" vertical="center"/>
    </xf>
    <xf numFmtId="0" fontId="27" fillId="0" borderId="5" xfId="0" applyFont="1" applyBorder="1" applyAlignment="1" applyProtection="1">
      <alignment horizontal="center"/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32" fillId="0" borderId="2" xfId="0" applyFont="1" applyBorder="1"/>
    <xf numFmtId="0" fontId="32" fillId="0" borderId="11" xfId="0" applyFont="1" applyBorder="1"/>
    <xf numFmtId="0" fontId="27" fillId="0" borderId="38" xfId="0" applyFont="1" applyBorder="1" applyAlignment="1" applyProtection="1">
      <alignment horizontal="center"/>
      <protection locked="0"/>
    </xf>
    <xf numFmtId="0" fontId="27" fillId="0" borderId="15" xfId="0" applyFont="1" applyBorder="1" applyAlignment="1" applyProtection="1">
      <alignment horizontal="center"/>
      <protection locked="0"/>
    </xf>
    <xf numFmtId="0" fontId="32" fillId="0" borderId="15" xfId="0" applyFont="1" applyBorder="1"/>
    <xf numFmtId="0" fontId="32" fillId="0" borderId="43" xfId="0" applyFont="1" applyBorder="1"/>
    <xf numFmtId="0" fontId="26" fillId="0" borderId="9" xfId="0" applyFont="1" applyBorder="1" applyAlignment="1">
      <alignment horizontal="center" vertical="center"/>
    </xf>
    <xf numFmtId="0" fontId="27" fillId="0" borderId="39" xfId="0" applyFont="1" applyBorder="1" applyAlignment="1" applyProtection="1">
      <alignment horizontal="right"/>
      <protection locked="0"/>
    </xf>
    <xf numFmtId="0" fontId="26" fillId="0" borderId="18" xfId="0" applyFont="1" applyBorder="1" applyProtection="1">
      <protection locked="0"/>
    </xf>
    <xf numFmtId="0" fontId="26" fillId="0" borderId="18" xfId="0" applyFont="1" applyBorder="1"/>
    <xf numFmtId="0" fontId="26" fillId="5" borderId="41" xfId="0" applyFont="1" applyFill="1" applyBorder="1"/>
    <xf numFmtId="0" fontId="26" fillId="0" borderId="0" xfId="0" applyFont="1"/>
    <xf numFmtId="0" fontId="49" fillId="0" borderId="0" xfId="0" applyFont="1" applyAlignment="1" applyProtection="1">
      <alignment horizontal="right"/>
      <protection locked="0"/>
    </xf>
    <xf numFmtId="0" fontId="40" fillId="0" borderId="27" xfId="12" applyFont="1" applyBorder="1" applyAlignment="1">
      <alignment horizontal="center" vertical="center" wrapText="1"/>
    </xf>
    <xf numFmtId="0" fontId="40" fillId="0" borderId="18" xfId="12" applyFont="1" applyBorder="1" applyAlignment="1">
      <alignment horizontal="left" vertical="center" wrapText="1" indent="1"/>
    </xf>
    <xf numFmtId="165" fontId="40" fillId="0" borderId="18" xfId="12" applyNumberFormat="1" applyFont="1" applyBorder="1" applyAlignment="1">
      <alignment horizontal="right" vertical="center" wrapText="1" indent="1"/>
    </xf>
    <xf numFmtId="165" fontId="40" fillId="0" borderId="51" xfId="12" applyNumberFormat="1" applyFont="1" applyBorder="1" applyAlignment="1">
      <alignment horizontal="right" vertical="center" wrapText="1" indent="1"/>
    </xf>
    <xf numFmtId="0" fontId="26" fillId="0" borderId="9" xfId="12" applyFont="1" applyBorder="1" applyAlignment="1">
      <alignment horizontal="center" vertical="center" wrapText="1"/>
    </xf>
    <xf numFmtId="0" fontId="26" fillId="0" borderId="7" xfId="12" applyFont="1" applyBorder="1" applyAlignment="1">
      <alignment vertical="center" wrapText="1"/>
    </xf>
    <xf numFmtId="165" fontId="26" fillId="0" borderId="46" xfId="12" applyNumberFormat="1" applyFont="1" applyBorder="1" applyAlignment="1">
      <alignment horizontal="right" vertical="center" wrapText="1" indent="1"/>
    </xf>
    <xf numFmtId="165" fontId="26" fillId="0" borderId="20" xfId="12" applyNumberFormat="1" applyFont="1" applyBorder="1" applyAlignment="1">
      <alignment horizontal="right" vertical="center" wrapText="1" indent="1"/>
    </xf>
    <xf numFmtId="0" fontId="14" fillId="0" borderId="0" xfId="12" applyFont="1" applyAlignment="1">
      <alignment vertical="center"/>
    </xf>
    <xf numFmtId="165" fontId="28" fillId="0" borderId="0" xfId="12" applyNumberFormat="1" applyFont="1" applyAlignment="1" applyProtection="1">
      <alignment horizontal="center" vertical="center"/>
      <protection locked="0"/>
    </xf>
    <xf numFmtId="0" fontId="46" fillId="0" borderId="3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40" fillId="0" borderId="7" xfId="12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27" fillId="0" borderId="7" xfId="12" applyFont="1" applyBorder="1" applyAlignment="1">
      <alignment horizontal="center" vertical="center" wrapText="1"/>
    </xf>
    <xf numFmtId="0" fontId="40" fillId="0" borderId="18" xfId="12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3" fillId="5" borderId="18" xfId="0" applyFont="1" applyFill="1" applyBorder="1" applyAlignment="1">
      <alignment horizontal="center" vertical="center" wrapText="1"/>
    </xf>
    <xf numFmtId="165" fontId="41" fillId="0" borderId="17" xfId="12" applyNumberFormat="1" applyFont="1" applyBorder="1" applyAlignment="1">
      <alignment horizontal="center" vertical="center"/>
    </xf>
    <xf numFmtId="0" fontId="27" fillId="0" borderId="2" xfId="12" applyFont="1" applyBorder="1" applyAlignment="1">
      <alignment horizontal="center" vertical="center" wrapText="1"/>
    </xf>
    <xf numFmtId="0" fontId="27" fillId="0" borderId="6" xfId="12" applyFont="1" applyBorder="1" applyAlignment="1">
      <alignment horizontal="center" vertical="center" wrapText="1"/>
    </xf>
    <xf numFmtId="0" fontId="14" fillId="0" borderId="6" xfId="12" applyFont="1" applyBorder="1" applyAlignment="1">
      <alignment horizontal="center" vertical="center" wrapText="1"/>
    </xf>
    <xf numFmtId="0" fontId="14" fillId="0" borderId="6" xfId="12" applyFont="1" applyBorder="1" applyAlignment="1">
      <alignment horizontal="center" vertical="center"/>
    </xf>
    <xf numFmtId="0" fontId="14" fillId="0" borderId="5" xfId="12" applyFont="1" applyBorder="1" applyAlignment="1">
      <alignment horizontal="center" vertical="center" wrapText="1"/>
    </xf>
    <xf numFmtId="0" fontId="14" fillId="0" borderId="2" xfId="12" applyFont="1" applyBorder="1" applyAlignment="1">
      <alignment horizontal="center" vertical="center" wrapText="1"/>
    </xf>
    <xf numFmtId="0" fontId="14" fillId="0" borderId="15" xfId="12" applyFont="1" applyBorder="1" applyAlignment="1">
      <alignment horizontal="center" vertical="center" wrapText="1"/>
    </xf>
    <xf numFmtId="0" fontId="27" fillId="0" borderId="3" xfId="12" applyFont="1" applyBorder="1" applyAlignment="1">
      <alignment horizontal="center" vertical="center" wrapText="1"/>
    </xf>
    <xf numFmtId="0" fontId="14" fillId="0" borderId="1" xfId="12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13" fillId="0" borderId="3" xfId="12" applyFont="1" applyBorder="1" applyAlignment="1">
      <alignment horizontal="center" vertical="center" wrapText="1"/>
    </xf>
    <xf numFmtId="0" fontId="13" fillId="0" borderId="2" xfId="12" applyFont="1" applyBorder="1" applyAlignment="1">
      <alignment horizontal="center" vertical="center" wrapText="1"/>
    </xf>
    <xf numFmtId="0" fontId="13" fillId="0" borderId="6" xfId="12" applyFont="1" applyBorder="1" applyAlignment="1">
      <alignment horizontal="center" vertical="center" wrapText="1"/>
    </xf>
    <xf numFmtId="0" fontId="26" fillId="0" borderId="7" xfId="12" applyFont="1" applyBorder="1" applyAlignment="1">
      <alignment horizontal="center" vertical="center" wrapText="1"/>
    </xf>
    <xf numFmtId="0" fontId="13" fillId="0" borderId="15" xfId="12" applyFont="1" applyBorder="1" applyAlignment="1">
      <alignment horizontal="center" vertical="center" wrapText="1"/>
    </xf>
    <xf numFmtId="0" fontId="13" fillId="0" borderId="1" xfId="12" applyFont="1" applyBorder="1" applyAlignment="1">
      <alignment horizontal="center" vertical="center" wrapText="1"/>
    </xf>
    <xf numFmtId="0" fontId="26" fillId="5" borderId="46" xfId="12" applyFont="1" applyFill="1" applyBorder="1" applyAlignment="1">
      <alignment horizontal="center" vertical="center" wrapText="1"/>
    </xf>
    <xf numFmtId="0" fontId="26" fillId="5" borderId="7" xfId="12" applyFont="1" applyFill="1" applyBorder="1" applyAlignment="1">
      <alignment horizontal="center" vertical="center" wrapText="1"/>
    </xf>
    <xf numFmtId="0" fontId="59" fillId="0" borderId="0" xfId="12" applyFont="1" applyAlignment="1">
      <alignment horizontal="center" vertical="center"/>
    </xf>
    <xf numFmtId="165" fontId="40" fillId="0" borderId="0" xfId="12" applyNumberFormat="1" applyFont="1" applyAlignment="1" applyProtection="1">
      <alignment horizontal="centerContinuous" vertical="center"/>
      <protection locked="0"/>
    </xf>
    <xf numFmtId="0" fontId="44" fillId="0" borderId="0" xfId="0" applyFont="1" applyAlignment="1" applyProtection="1">
      <alignment horizontal="right"/>
      <protection locked="0"/>
    </xf>
    <xf numFmtId="0" fontId="60" fillId="0" borderId="0" xfId="0" applyFont="1"/>
    <xf numFmtId="0" fontId="26" fillId="0" borderId="18" xfId="12" applyFont="1" applyBorder="1" applyAlignment="1">
      <alignment horizontal="center" vertical="center" wrapText="1"/>
    </xf>
    <xf numFmtId="167" fontId="26" fillId="0" borderId="6" xfId="12" applyNumberFormat="1" applyFont="1" applyBorder="1" applyAlignment="1">
      <alignment horizontal="center" vertical="center" wrapText="1"/>
    </xf>
    <xf numFmtId="0" fontId="13" fillId="0" borderId="9" xfId="12" applyFont="1" applyBorder="1" applyAlignment="1">
      <alignment horizontal="center" vertical="center"/>
    </xf>
    <xf numFmtId="0" fontId="13" fillId="0" borderId="7" xfId="12" applyFont="1" applyBorder="1" applyAlignment="1">
      <alignment horizontal="center" vertical="center"/>
    </xf>
    <xf numFmtId="0" fontId="13" fillId="0" borderId="14" xfId="12" applyFont="1" applyBorder="1" applyAlignment="1">
      <alignment horizontal="center" vertical="center"/>
    </xf>
    <xf numFmtId="0" fontId="13" fillId="0" borderId="26" xfId="12" applyFont="1" applyBorder="1" applyAlignment="1">
      <alignment horizontal="center" vertical="center"/>
    </xf>
    <xf numFmtId="0" fontId="13" fillId="0" borderId="3" xfId="12" applyFont="1" applyBorder="1" applyProtection="1">
      <protection locked="0"/>
    </xf>
    <xf numFmtId="166" fontId="61" fillId="0" borderId="3" xfId="2" applyNumberFormat="1" applyFont="1" applyBorder="1" applyProtection="1">
      <protection locked="0"/>
    </xf>
    <xf numFmtId="166" fontId="61" fillId="0" borderId="42" xfId="2" applyNumberFormat="1" applyFont="1" applyBorder="1"/>
    <xf numFmtId="0" fontId="13" fillId="0" borderId="10" xfId="12" applyFont="1" applyBorder="1" applyAlignment="1">
      <alignment horizontal="center" vertical="center"/>
    </xf>
    <xf numFmtId="0" fontId="13" fillId="0" borderId="2" xfId="12" applyFont="1" applyBorder="1" applyProtection="1">
      <protection locked="0"/>
    </xf>
    <xf numFmtId="166" fontId="61" fillId="0" borderId="2" xfId="2" applyNumberFormat="1" applyFont="1" applyBorder="1" applyProtection="1">
      <protection locked="0"/>
    </xf>
    <xf numFmtId="166" fontId="61" fillId="0" borderId="11" xfId="2" applyNumberFormat="1" applyFont="1" applyBorder="1"/>
    <xf numFmtId="0" fontId="13" fillId="0" borderId="12" xfId="12" applyFont="1" applyBorder="1" applyAlignment="1">
      <alignment horizontal="center" vertical="center"/>
    </xf>
    <xf numFmtId="0" fontId="13" fillId="0" borderId="6" xfId="12" applyFont="1" applyBorder="1" applyProtection="1">
      <protection locked="0"/>
    </xf>
    <xf numFmtId="166" fontId="61" fillId="0" borderId="6" xfId="2" applyNumberFormat="1" applyFont="1" applyBorder="1" applyProtection="1">
      <protection locked="0"/>
    </xf>
    <xf numFmtId="0" fontId="26" fillId="0" borderId="9" xfId="12" applyFont="1" applyBorder="1" applyAlignment="1">
      <alignment horizontal="center" vertical="center"/>
    </xf>
    <xf numFmtId="0" fontId="26" fillId="0" borderId="9" xfId="12" applyFont="1" applyBorder="1" applyAlignment="1" applyProtection="1">
      <alignment horizontal="center" vertical="center" wrapText="1"/>
      <protection locked="0"/>
    </xf>
    <xf numFmtId="0" fontId="26" fillId="0" borderId="32" xfId="12" applyFont="1" applyBorder="1" applyAlignment="1" applyProtection="1">
      <alignment horizontal="center" vertical="center" wrapText="1"/>
      <protection locked="0"/>
    </xf>
    <xf numFmtId="0" fontId="14" fillId="0" borderId="9" xfId="12" applyFont="1" applyBorder="1" applyAlignment="1">
      <alignment horizontal="center" vertical="center"/>
    </xf>
    <xf numFmtId="0" fontId="26" fillId="0" borderId="20" xfId="12" applyFont="1" applyBorder="1" applyAlignment="1">
      <alignment horizontal="center" vertical="center"/>
    </xf>
    <xf numFmtId="0" fontId="26" fillId="0" borderId="14" xfId="12" applyFont="1" applyBorder="1" applyAlignment="1">
      <alignment horizontal="center" vertical="center"/>
    </xf>
    <xf numFmtId="0" fontId="14" fillId="0" borderId="26" xfId="12" applyFont="1" applyBorder="1" applyAlignment="1">
      <alignment horizontal="center" vertical="center"/>
    </xf>
    <xf numFmtId="166" fontId="14" fillId="0" borderId="32" xfId="2" applyNumberFormat="1" applyFont="1" applyBorder="1" applyAlignment="1" applyProtection="1">
      <alignment horizontal="right" vertical="center"/>
      <protection locked="0"/>
    </xf>
    <xf numFmtId="0" fontId="14" fillId="0" borderId="10" xfId="12" applyFont="1" applyBorder="1" applyAlignment="1">
      <alignment horizontal="center" vertical="center"/>
    </xf>
    <xf numFmtId="166" fontId="14" fillId="0" borderId="21" xfId="2" applyNumberFormat="1" applyFont="1" applyBorder="1" applyAlignment="1" applyProtection="1">
      <alignment horizontal="right" vertical="center"/>
      <protection locked="0"/>
    </xf>
    <xf numFmtId="0" fontId="13" fillId="0" borderId="0" xfId="12" applyFont="1" applyAlignment="1">
      <alignment vertical="center"/>
    </xf>
    <xf numFmtId="166" fontId="14" fillId="0" borderId="23" xfId="2" applyNumberFormat="1" applyFont="1" applyBorder="1" applyAlignment="1" applyProtection="1">
      <alignment horizontal="right" vertical="center"/>
      <protection locked="0"/>
    </xf>
    <xf numFmtId="0" fontId="14" fillId="0" borderId="12" xfId="12" applyFont="1" applyBorder="1" applyAlignment="1">
      <alignment horizontal="center" vertical="center"/>
    </xf>
    <xf numFmtId="166" fontId="26" fillId="0" borderId="20" xfId="2" applyNumberFormat="1" applyFont="1" applyBorder="1" applyAlignment="1">
      <alignment vertical="center"/>
    </xf>
    <xf numFmtId="166" fontId="26" fillId="0" borderId="14" xfId="2" applyNumberFormat="1" applyFont="1" applyBorder="1" applyAlignment="1">
      <alignment vertical="center"/>
    </xf>
    <xf numFmtId="0" fontId="26" fillId="0" borderId="7" xfId="12" applyFont="1" applyBorder="1" applyAlignment="1">
      <alignment vertical="center"/>
    </xf>
    <xf numFmtId="166" fontId="62" fillId="0" borderId="7" xfId="12" applyNumberFormat="1" applyFont="1" applyBorder="1" applyAlignment="1">
      <alignment vertical="center"/>
    </xf>
    <xf numFmtId="166" fontId="62" fillId="0" borderId="14" xfId="12" applyNumberFormat="1" applyFont="1" applyBorder="1" applyAlignment="1">
      <alignment vertical="center"/>
    </xf>
    <xf numFmtId="0" fontId="52" fillId="0" borderId="0" xfId="0" applyFont="1" applyAlignment="1" applyProtection="1">
      <alignment vertical="top"/>
      <protection locked="0"/>
    </xf>
    <xf numFmtId="0" fontId="38" fillId="0" borderId="0" xfId="12" applyFont="1" applyAlignment="1" applyProtection="1">
      <alignment vertical="top"/>
      <protection locked="0"/>
    </xf>
    <xf numFmtId="0" fontId="38" fillId="0" borderId="0" xfId="0" applyFont="1" applyAlignment="1" applyProtection="1">
      <alignment vertical="top"/>
      <protection locked="0"/>
    </xf>
    <xf numFmtId="0" fontId="44" fillId="0" borderId="0" xfId="0" applyFont="1" applyProtection="1">
      <protection locked="0"/>
    </xf>
    <xf numFmtId="0" fontId="32" fillId="0" borderId="16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166" fontId="32" fillId="0" borderId="3" xfId="2" applyNumberFormat="1" applyFont="1" applyBorder="1" applyAlignment="1" applyProtection="1">
      <alignment vertical="center"/>
      <protection locked="0"/>
    </xf>
    <xf numFmtId="166" fontId="32" fillId="0" borderId="3" xfId="2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5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166" fontId="32" fillId="0" borderId="2" xfId="2" applyNumberFormat="1" applyFont="1" applyBorder="1" applyAlignment="1" applyProtection="1">
      <alignment vertical="center"/>
      <protection locked="0"/>
    </xf>
    <xf numFmtId="166" fontId="32" fillId="0" borderId="2" xfId="2" applyNumberFormat="1" applyFont="1" applyBorder="1" applyAlignment="1">
      <alignment vertical="center"/>
    </xf>
    <xf numFmtId="0" fontId="0" fillId="0" borderId="11" xfId="0" applyBorder="1" applyAlignment="1">
      <alignment vertical="center" wrapText="1"/>
    </xf>
    <xf numFmtId="0" fontId="26" fillId="5" borderId="9" xfId="0" applyFont="1" applyFill="1" applyBorder="1" applyAlignment="1">
      <alignment horizontal="center" vertical="center"/>
    </xf>
    <xf numFmtId="166" fontId="26" fillId="0" borderId="18" xfId="0" applyNumberFormat="1" applyFont="1" applyBorder="1" applyProtection="1">
      <protection locked="0"/>
    </xf>
    <xf numFmtId="165" fontId="38" fillId="0" borderId="0" xfId="0" applyNumberFormat="1" applyFont="1" applyAlignment="1" applyProtection="1">
      <alignment textRotation="180" wrapText="1"/>
      <protection locked="0"/>
    </xf>
    <xf numFmtId="165" fontId="38" fillId="0" borderId="0" xfId="0" applyNumberFormat="1" applyFont="1" applyAlignment="1" applyProtection="1">
      <alignment vertical="top" textRotation="180" wrapText="1"/>
      <protection locked="0"/>
    </xf>
    <xf numFmtId="165" fontId="16" fillId="0" borderId="26" xfId="0" applyNumberFormat="1" applyFont="1" applyBorder="1" applyAlignment="1">
      <alignment horizontal="right" vertical="center" wrapText="1" indent="1"/>
    </xf>
    <xf numFmtId="0" fontId="63" fillId="0" borderId="65" xfId="8" applyFont="1" applyBorder="1" applyAlignment="1">
      <alignment vertical="top"/>
    </xf>
    <xf numFmtId="0" fontId="43" fillId="0" borderId="9" xfId="7" applyFont="1" applyBorder="1" applyAlignment="1">
      <alignment vertical="center"/>
    </xf>
    <xf numFmtId="0" fontId="43" fillId="0" borderId="7" xfId="7" applyFont="1" applyBorder="1" applyAlignment="1">
      <alignment horizontal="center" vertical="center"/>
    </xf>
    <xf numFmtId="0" fontId="55" fillId="0" borderId="0" xfId="0" applyFont="1" applyAlignment="1">
      <alignment vertical="center"/>
    </xf>
    <xf numFmtId="0" fontId="46" fillId="0" borderId="26" xfId="6" applyFont="1" applyBorder="1" applyAlignment="1">
      <alignment horizontal="left" vertical="top" wrapText="1"/>
    </xf>
    <xf numFmtId="3" fontId="46" fillId="0" borderId="3" xfId="6" applyNumberFormat="1" applyFont="1" applyBorder="1" applyAlignment="1">
      <alignment horizontal="right" vertical="top" wrapText="1"/>
    </xf>
    <xf numFmtId="3" fontId="46" fillId="0" borderId="42" xfId="6" applyNumberFormat="1" applyFont="1" applyBorder="1" applyAlignment="1">
      <alignment horizontal="right" vertical="top" wrapText="1"/>
    </xf>
    <xf numFmtId="0" fontId="46" fillId="0" borderId="10" xfId="6" applyFont="1" applyBorder="1" applyAlignment="1">
      <alignment horizontal="left" vertical="top" wrapText="1"/>
    </xf>
    <xf numFmtId="3" fontId="46" fillId="0" borderId="2" xfId="6" applyNumberFormat="1" applyFont="1" applyBorder="1" applyAlignment="1">
      <alignment horizontal="right" wrapText="1"/>
    </xf>
    <xf numFmtId="3" fontId="46" fillId="0" borderId="11" xfId="6" applyNumberFormat="1" applyFont="1" applyBorder="1" applyAlignment="1">
      <alignment horizontal="right" wrapText="1"/>
    </xf>
    <xf numFmtId="3" fontId="46" fillId="0" borderId="2" xfId="6" applyNumberFormat="1" applyFont="1" applyBorder="1" applyAlignment="1">
      <alignment horizontal="right" vertical="top" wrapText="1"/>
    </xf>
    <xf numFmtId="0" fontId="46" fillId="0" borderId="12" xfId="6" applyFont="1" applyBorder="1" applyAlignment="1">
      <alignment horizontal="left" vertical="top" wrapText="1"/>
    </xf>
    <xf numFmtId="3" fontId="46" fillId="0" borderId="6" xfId="6" applyNumberFormat="1" applyFont="1" applyBorder="1" applyAlignment="1">
      <alignment horizontal="right" vertical="top" wrapText="1"/>
    </xf>
    <xf numFmtId="3" fontId="46" fillId="0" borderId="13" xfId="6" applyNumberFormat="1" applyFont="1" applyBorder="1" applyAlignment="1">
      <alignment horizontal="right" wrapText="1"/>
    </xf>
    <xf numFmtId="0" fontId="50" fillId="0" borderId="9" xfId="10" applyFont="1" applyBorder="1"/>
    <xf numFmtId="3" fontId="50" fillId="0" borderId="7" xfId="10" applyNumberFormat="1" applyFont="1" applyBorder="1"/>
    <xf numFmtId="3" fontId="50" fillId="0" borderId="14" xfId="10" applyNumberFormat="1" applyFont="1" applyBorder="1"/>
    <xf numFmtId="0" fontId="65" fillId="0" borderId="0" xfId="0" applyFont="1"/>
    <xf numFmtId="0" fontId="56" fillId="0" borderId="0" xfId="0" applyFont="1"/>
    <xf numFmtId="3" fontId="46" fillId="0" borderId="11" xfId="6" applyNumberFormat="1" applyFont="1" applyBorder="1" applyAlignment="1">
      <alignment horizontal="right" vertical="top" wrapText="1"/>
    </xf>
    <xf numFmtId="3" fontId="46" fillId="0" borderId="13" xfId="6" applyNumberFormat="1" applyFont="1" applyBorder="1" applyAlignment="1">
      <alignment horizontal="right" vertical="top" wrapText="1"/>
    </xf>
    <xf numFmtId="0" fontId="50" fillId="0" borderId="9" xfId="0" applyFont="1" applyBorder="1" applyAlignment="1">
      <alignment vertical="top" wrapText="1"/>
    </xf>
    <xf numFmtId="3" fontId="50" fillId="0" borderId="7" xfId="0" applyNumberFormat="1" applyFont="1" applyBorder="1" applyAlignment="1">
      <alignment vertical="center" wrapText="1"/>
    </xf>
    <xf numFmtId="3" fontId="50" fillId="0" borderId="14" xfId="0" applyNumberFormat="1" applyFont="1" applyBorder="1" applyAlignment="1">
      <alignment vertical="center" wrapText="1"/>
    </xf>
    <xf numFmtId="3" fontId="50" fillId="0" borderId="7" xfId="0" applyNumberFormat="1" applyFont="1" applyBorder="1" applyAlignment="1">
      <alignment vertical="top" wrapText="1"/>
    </xf>
    <xf numFmtId="3" fontId="50" fillId="0" borderId="14" xfId="0" applyNumberFormat="1" applyFont="1" applyBorder="1" applyAlignment="1">
      <alignment vertical="top" wrapText="1"/>
    </xf>
    <xf numFmtId="0" fontId="46" fillId="0" borderId="26" xfId="9" applyFont="1" applyBorder="1"/>
    <xf numFmtId="3" fontId="46" fillId="0" borderId="3" xfId="9" applyNumberFormat="1" applyFont="1" applyBorder="1"/>
    <xf numFmtId="3" fontId="46" fillId="0" borderId="42" xfId="9" applyNumberFormat="1" applyFont="1" applyBorder="1"/>
    <xf numFmtId="0" fontId="46" fillId="0" borderId="10" xfId="9" applyFont="1" applyBorder="1"/>
    <xf numFmtId="3" fontId="46" fillId="0" borderId="2" xfId="9" applyNumberFormat="1" applyFont="1" applyBorder="1"/>
    <xf numFmtId="3" fontId="46" fillId="0" borderId="11" xfId="9" applyNumberFormat="1" applyFont="1" applyBorder="1"/>
    <xf numFmtId="0" fontId="46" fillId="0" borderId="12" xfId="9" applyFont="1" applyBorder="1"/>
    <xf numFmtId="3" fontId="46" fillId="0" borderId="6" xfId="9" applyNumberFormat="1" applyFont="1" applyBorder="1"/>
    <xf numFmtId="3" fontId="46" fillId="0" borderId="13" xfId="9" applyNumberFormat="1" applyFont="1" applyBorder="1"/>
    <xf numFmtId="3" fontId="46" fillId="0" borderId="3" xfId="6" applyNumberFormat="1" applyFont="1" applyBorder="1" applyAlignment="1">
      <alignment horizontal="right" wrapText="1"/>
    </xf>
    <xf numFmtId="3" fontId="46" fillId="0" borderId="42" xfId="6" applyNumberFormat="1" applyFont="1" applyBorder="1" applyAlignment="1">
      <alignment horizontal="right" wrapText="1"/>
    </xf>
    <xf numFmtId="3" fontId="46" fillId="0" borderId="6" xfId="6" applyNumberFormat="1" applyFont="1" applyBorder="1" applyAlignment="1">
      <alignment horizontal="right" wrapText="1"/>
    </xf>
    <xf numFmtId="3" fontId="46" fillId="0" borderId="0" xfId="0" applyNumberFormat="1" applyFont="1"/>
    <xf numFmtId="0" fontId="38" fillId="0" borderId="0" xfId="0" applyFont="1" applyAlignment="1">
      <alignment vertical="center" wrapText="1"/>
    </xf>
    <xf numFmtId="165" fontId="13" fillId="0" borderId="0" xfId="0" applyNumberFormat="1" applyFont="1" applyAlignment="1" applyProtection="1">
      <alignment vertical="center" wrapText="1"/>
      <protection locked="0"/>
    </xf>
    <xf numFmtId="165" fontId="70" fillId="0" borderId="0" xfId="0" applyNumberFormat="1" applyFont="1" applyAlignment="1" applyProtection="1">
      <alignment vertical="center" wrapText="1"/>
      <protection locked="0"/>
    </xf>
    <xf numFmtId="165" fontId="41" fillId="0" borderId="0" xfId="0" applyNumberFormat="1" applyFont="1" applyAlignment="1">
      <alignment horizontal="right" wrapText="1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4" fillId="0" borderId="46" xfId="12" applyFont="1" applyBorder="1" applyAlignment="1">
      <alignment horizontal="center" vertical="center" wrapText="1"/>
    </xf>
    <xf numFmtId="165" fontId="4" fillId="0" borderId="14" xfId="12" applyNumberFormat="1" applyFont="1" applyBorder="1" applyAlignment="1">
      <alignment horizontal="right" vertical="center" wrapText="1" indent="1"/>
    </xf>
    <xf numFmtId="0" fontId="46" fillId="0" borderId="66" xfId="0" applyFont="1" applyBorder="1" applyAlignment="1">
      <alignment horizontal="center" wrapText="1"/>
    </xf>
    <xf numFmtId="165" fontId="13" fillId="0" borderId="4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50" xfId="0" applyFont="1" applyBorder="1" applyAlignment="1">
      <alignment horizontal="center" wrapText="1"/>
    </xf>
    <xf numFmtId="165" fontId="13" fillId="0" borderId="1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50" xfId="0" applyFont="1" applyBorder="1" applyAlignment="1">
      <alignment horizontal="center" vertical="center" wrapText="1"/>
    </xf>
    <xf numFmtId="0" fontId="46" fillId="0" borderId="63" xfId="0" applyFont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52" fillId="0" borderId="63" xfId="0" applyFont="1" applyBorder="1" applyAlignment="1">
      <alignment horizontal="center" vertical="center" wrapText="1"/>
    </xf>
    <xf numFmtId="165" fontId="13" fillId="0" borderId="13" xfId="12" applyNumberFormat="1" applyFont="1" applyBorder="1" applyAlignment="1" applyProtection="1">
      <alignment horizontal="right" vertical="center" wrapText="1" indent="1"/>
      <protection locked="0"/>
    </xf>
    <xf numFmtId="0" fontId="40" fillId="0" borderId="46" xfId="12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vertical="center" wrapText="1"/>
    </xf>
    <xf numFmtId="0" fontId="27" fillId="0" borderId="46" xfId="12" applyFont="1" applyBorder="1" applyAlignment="1">
      <alignment horizontal="center" vertical="center" wrapText="1"/>
    </xf>
    <xf numFmtId="165" fontId="26" fillId="0" borderId="14" xfId="12" applyNumberFormat="1" applyFont="1" applyBorder="1" applyAlignment="1">
      <alignment horizontal="right" vertical="center" wrapText="1" indent="1"/>
    </xf>
    <xf numFmtId="165" fontId="13" fillId="0" borderId="42" xfId="12" applyNumberFormat="1" applyFont="1" applyBorder="1" applyAlignment="1">
      <alignment horizontal="right" vertical="center" wrapText="1" indent="1"/>
    </xf>
    <xf numFmtId="0" fontId="46" fillId="0" borderId="63" xfId="0" applyFont="1" applyBorder="1" applyAlignment="1">
      <alignment horizontal="center"/>
    </xf>
    <xf numFmtId="165" fontId="26" fillId="0" borderId="14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68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42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1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3" xfId="0" applyFont="1" applyBorder="1" applyAlignment="1">
      <alignment horizontal="center" wrapText="1"/>
    </xf>
    <xf numFmtId="165" fontId="0" fillId="0" borderId="13" xfId="12" applyNumberFormat="1" applyFont="1" applyBorder="1" applyAlignment="1" applyProtection="1">
      <alignment horizontal="right" vertical="center" wrapText="1"/>
      <protection locked="0"/>
    </xf>
    <xf numFmtId="165" fontId="0" fillId="0" borderId="42" xfId="12" applyNumberFormat="1" applyFont="1" applyBorder="1" applyAlignment="1" applyProtection="1">
      <alignment horizontal="right" vertical="center" wrapText="1" indent="1"/>
      <protection locked="0"/>
    </xf>
    <xf numFmtId="165" fontId="0" fillId="0" borderId="11" xfId="12" applyNumberFormat="1" applyFont="1" applyBorder="1" applyAlignment="1" applyProtection="1">
      <alignment horizontal="right" vertical="center" wrapText="1" indent="1"/>
      <protection locked="0"/>
    </xf>
    <xf numFmtId="0" fontId="51" fillId="0" borderId="3" xfId="0" applyFont="1" applyBorder="1" applyAlignment="1">
      <alignment horizontal="left" wrapText="1" indent="1"/>
    </xf>
    <xf numFmtId="165" fontId="0" fillId="0" borderId="13" xfId="12" applyNumberFormat="1" applyFont="1" applyBorder="1" applyAlignment="1" applyProtection="1">
      <alignment horizontal="right" vertical="center" wrapText="1" indent="1"/>
      <protection locked="0"/>
    </xf>
    <xf numFmtId="0" fontId="51" fillId="0" borderId="2" xfId="0" applyFont="1" applyBorder="1" applyAlignment="1">
      <alignment horizontal="left" wrapText="1" indent="1"/>
    </xf>
    <xf numFmtId="0" fontId="52" fillId="0" borderId="2" xfId="0" applyFont="1" applyBorder="1" applyAlignment="1">
      <alignment horizontal="left" vertical="center" wrapText="1" indent="1"/>
    </xf>
    <xf numFmtId="0" fontId="52" fillId="0" borderId="2" xfId="0" applyFont="1" applyBorder="1" applyAlignment="1">
      <alignment horizontal="center" vertical="center" wrapText="1"/>
    </xf>
    <xf numFmtId="0" fontId="50" fillId="0" borderId="46" xfId="0" applyFont="1" applyBorder="1" applyAlignment="1">
      <alignment horizontal="center" vertical="center" wrapText="1"/>
    </xf>
    <xf numFmtId="165" fontId="14" fillId="0" borderId="47" xfId="12" applyNumberFormat="1" applyFont="1" applyBorder="1" applyAlignment="1">
      <alignment horizontal="right" vertical="center" wrapText="1" indent="1"/>
    </xf>
    <xf numFmtId="0" fontId="46" fillId="0" borderId="62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left" wrapText="1" indent="1"/>
    </xf>
    <xf numFmtId="0" fontId="46" fillId="0" borderId="4" xfId="0" applyFont="1" applyBorder="1" applyAlignment="1">
      <alignment horizontal="center" wrapText="1"/>
    </xf>
    <xf numFmtId="0" fontId="46" fillId="0" borderId="15" xfId="0" applyFont="1" applyBorder="1" applyAlignment="1">
      <alignment horizontal="left" vertical="center" wrapText="1" indent="1"/>
    </xf>
    <xf numFmtId="0" fontId="46" fillId="0" borderId="60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left" vertical="center" wrapText="1"/>
    </xf>
    <xf numFmtId="165" fontId="0" fillId="0" borderId="14" xfId="12" applyNumberFormat="1" applyFont="1" applyBorder="1" applyAlignment="1" applyProtection="1">
      <alignment horizontal="right" vertical="center" wrapText="1" indent="1"/>
      <protection locked="0"/>
    </xf>
    <xf numFmtId="49" fontId="4" fillId="0" borderId="25" xfId="12" applyNumberFormat="1" applyFont="1" applyBorder="1" applyAlignment="1">
      <alignment horizontal="center" vertical="center" wrapText="1"/>
    </xf>
    <xf numFmtId="0" fontId="50" fillId="0" borderId="8" xfId="0" applyFont="1" applyBorder="1" applyAlignment="1">
      <alignment horizontal="left" vertical="center" wrapText="1"/>
    </xf>
    <xf numFmtId="0" fontId="50" fillId="0" borderId="69" xfId="0" applyFont="1" applyBorder="1" applyAlignment="1">
      <alignment horizontal="center" vertical="center" wrapText="1"/>
    </xf>
    <xf numFmtId="165" fontId="4" fillId="0" borderId="44" xfId="12" applyNumberFormat="1" applyFont="1" applyBorder="1" applyAlignment="1">
      <alignment horizontal="right" vertical="center" wrapText="1" indent="1"/>
    </xf>
    <xf numFmtId="49" fontId="4" fillId="0" borderId="9" xfId="12" applyNumberFormat="1" applyFont="1" applyBorder="1" applyAlignment="1">
      <alignment horizontal="center" vertical="center" wrapText="1"/>
    </xf>
    <xf numFmtId="165" fontId="4" fillId="2" borderId="7" xfId="12" applyNumberFormat="1" applyFont="1" applyFill="1" applyBorder="1" applyAlignment="1">
      <alignment horizontal="right" vertical="center" wrapText="1" indent="1"/>
    </xf>
    <xf numFmtId="49" fontId="4" fillId="0" borderId="27" xfId="12" applyNumberFormat="1" applyFont="1" applyBorder="1" applyAlignment="1">
      <alignment horizontal="center" vertical="center" wrapText="1"/>
    </xf>
    <xf numFmtId="0" fontId="50" fillId="0" borderId="18" xfId="0" applyFont="1" applyBorder="1" applyAlignment="1">
      <alignment horizontal="left" vertical="center" wrapText="1"/>
    </xf>
    <xf numFmtId="0" fontId="50" fillId="0" borderId="59" xfId="0" applyFont="1" applyBorder="1" applyAlignment="1">
      <alignment horizontal="center" vertical="center" wrapText="1"/>
    </xf>
    <xf numFmtId="165" fontId="0" fillId="0" borderId="41" xfId="12" applyNumberFormat="1" applyFont="1" applyBorder="1" applyAlignment="1" applyProtection="1">
      <alignment horizontal="right" vertical="center" wrapText="1" indent="1"/>
      <protection locked="0"/>
    </xf>
    <xf numFmtId="16" fontId="46" fillId="0" borderId="26" xfId="0" applyNumberFormat="1" applyFont="1" applyBorder="1" applyAlignment="1">
      <alignment horizontal="center" wrapText="1"/>
    </xf>
    <xf numFmtId="165" fontId="0" fillId="0" borderId="68" xfId="12" applyNumberFormat="1" applyFont="1" applyBorder="1" applyAlignment="1" applyProtection="1">
      <alignment horizontal="right" vertical="center" wrapText="1" indent="1"/>
      <protection locked="0"/>
    </xf>
    <xf numFmtId="165" fontId="0" fillId="0" borderId="43" xfId="12" applyNumberFormat="1" applyFont="1" applyBorder="1" applyAlignment="1" applyProtection="1">
      <alignment horizontal="right" vertical="center" wrapText="1" indent="1"/>
      <protection locked="0"/>
    </xf>
    <xf numFmtId="0" fontId="43" fillId="0" borderId="7" xfId="0" applyFont="1" applyBorder="1" applyAlignment="1">
      <alignment vertical="center" wrapText="1"/>
    </xf>
    <xf numFmtId="165" fontId="4" fillId="0" borderId="14" xfId="12" applyNumberFormat="1" applyFont="1" applyBorder="1" applyAlignment="1" applyProtection="1">
      <alignment horizontal="right" vertical="center" wrapText="1"/>
      <protection locked="0"/>
    </xf>
    <xf numFmtId="0" fontId="43" fillId="0" borderId="18" xfId="0" applyFont="1" applyBorder="1" applyAlignment="1">
      <alignment vertical="center" wrapText="1"/>
    </xf>
    <xf numFmtId="165" fontId="4" fillId="0" borderId="59" xfId="12" applyNumberFormat="1" applyFont="1" applyBorder="1" applyAlignment="1">
      <alignment horizontal="right" vertical="center" wrapText="1" indent="1"/>
    </xf>
    <xf numFmtId="0" fontId="27" fillId="0" borderId="66" xfId="12" applyFont="1" applyBorder="1" applyAlignment="1">
      <alignment horizontal="center" vertical="center" wrapText="1"/>
    </xf>
    <xf numFmtId="0" fontId="27" fillId="0" borderId="50" xfId="12" applyFont="1" applyBorder="1" applyAlignment="1">
      <alignment horizontal="center" vertical="center" wrapText="1"/>
    </xf>
    <xf numFmtId="0" fontId="27" fillId="0" borderId="63" xfId="12" applyFont="1" applyBorder="1" applyAlignment="1">
      <alignment horizontal="center" vertical="center" wrapText="1"/>
    </xf>
    <xf numFmtId="165" fontId="58" fillId="0" borderId="2" xfId="12" applyNumberFormat="1" applyFont="1" applyBorder="1" applyAlignment="1" applyProtection="1">
      <alignment horizontal="right" vertical="center" wrapText="1" indent="1"/>
      <protection locked="0"/>
    </xf>
    <xf numFmtId="0" fontId="13" fillId="0" borderId="63" xfId="12" applyFont="1" applyBorder="1" applyAlignment="1">
      <alignment horizontal="center" vertical="center" wrapText="1"/>
    </xf>
    <xf numFmtId="165" fontId="8" fillId="0" borderId="2" xfId="12" applyNumberFormat="1" applyFont="1" applyBorder="1" applyAlignment="1" applyProtection="1">
      <alignment horizontal="right" vertical="center" wrapText="1" indent="1"/>
      <protection locked="0"/>
    </xf>
    <xf numFmtId="0" fontId="13" fillId="0" borderId="63" xfId="12" applyFont="1" applyBorder="1" applyAlignment="1">
      <alignment horizontal="center"/>
    </xf>
    <xf numFmtId="0" fontId="13" fillId="0" borderId="6" xfId="12" applyFont="1" applyBorder="1" applyAlignment="1">
      <alignment horizontal="center" vertical="center"/>
    </xf>
    <xf numFmtId="165" fontId="8" fillId="0" borderId="15" xfId="12" applyNumberFormat="1" applyFont="1" applyBorder="1" applyAlignment="1" applyProtection="1">
      <alignment horizontal="right" vertical="center" wrapText="1" indent="1"/>
      <protection locked="0"/>
    </xf>
    <xf numFmtId="0" fontId="49" fillId="0" borderId="62" xfId="12" applyFont="1" applyBorder="1" applyAlignment="1">
      <alignment horizontal="center" vertical="center" wrapText="1"/>
    </xf>
    <xf numFmtId="0" fontId="49" fillId="0" borderId="6" xfId="12" applyFont="1" applyBorder="1" applyAlignment="1">
      <alignment horizontal="center" vertical="center" wrapText="1"/>
    </xf>
    <xf numFmtId="165" fontId="60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8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4" fillId="0" borderId="17" xfId="12" applyNumberFormat="1" applyFont="1" applyBorder="1" applyAlignment="1">
      <alignment horizontal="right" vertical="center" wrapText="1" indent="1"/>
    </xf>
    <xf numFmtId="0" fontId="26" fillId="0" borderId="1" xfId="12" applyFont="1" applyBorder="1" applyAlignment="1">
      <alignment horizontal="center" vertical="center" wrapText="1"/>
    </xf>
    <xf numFmtId="165" fontId="41" fillId="0" borderId="1" xfId="12" applyNumberFormat="1" applyFont="1" applyBorder="1" applyAlignment="1" applyProtection="1">
      <alignment horizontal="right" vertical="center" wrapText="1" indent="1"/>
      <protection locked="0"/>
    </xf>
    <xf numFmtId="165" fontId="41" fillId="0" borderId="7" xfId="12" applyNumberFormat="1" applyFont="1" applyBorder="1" applyAlignment="1" applyProtection="1">
      <alignment horizontal="right" vertical="center" wrapText="1" indent="1"/>
      <protection locked="0"/>
    </xf>
    <xf numFmtId="165" fontId="43" fillId="0" borderId="37" xfId="0" applyNumberFormat="1" applyFont="1" applyBorder="1" applyAlignment="1">
      <alignment horizontal="right" vertical="center" wrapText="1" indent="1"/>
    </xf>
    <xf numFmtId="0" fontId="27" fillId="0" borderId="18" xfId="12" applyFont="1" applyBorder="1" applyAlignment="1">
      <alignment horizontal="center" vertical="center" wrapText="1"/>
    </xf>
    <xf numFmtId="165" fontId="66" fillId="0" borderId="7" xfId="0" applyNumberFormat="1" applyFont="1" applyBorder="1" applyAlignment="1" applyProtection="1">
      <alignment horizontal="right" vertical="center" wrapText="1" indent="1"/>
      <protection locked="0"/>
    </xf>
    <xf numFmtId="0" fontId="27" fillId="0" borderId="8" xfId="12" applyFont="1" applyBorder="1" applyAlignment="1">
      <alignment horizontal="center" vertical="center" wrapText="1"/>
    </xf>
    <xf numFmtId="165" fontId="43" fillId="0" borderId="8" xfId="0" quotePrefix="1" applyNumberFormat="1" applyFont="1" applyBorder="1" applyAlignment="1">
      <alignment horizontal="right" vertical="center" wrapText="1" indent="1"/>
    </xf>
    <xf numFmtId="165" fontId="43" fillId="0" borderId="7" xfId="0" quotePrefix="1" applyNumberFormat="1" applyFont="1" applyBorder="1" applyAlignment="1">
      <alignment horizontal="right" vertical="center" wrapText="1" indent="1"/>
    </xf>
    <xf numFmtId="165" fontId="43" fillId="0" borderId="14" xfId="0" quotePrefix="1" applyNumberFormat="1" applyFont="1" applyBorder="1" applyAlignment="1">
      <alignment horizontal="right" vertical="center" wrapText="1" indent="1"/>
    </xf>
    <xf numFmtId="0" fontId="27" fillId="0" borderId="9" xfId="0" applyFont="1" applyBorder="1" applyAlignment="1">
      <alignment horizontal="left" vertical="center"/>
    </xf>
    <xf numFmtId="0" fontId="27" fillId="0" borderId="19" xfId="0" applyFont="1" applyBorder="1" applyAlignment="1">
      <alignment vertical="center" wrapText="1"/>
    </xf>
    <xf numFmtId="0" fontId="27" fillId="0" borderId="37" xfId="0" applyFont="1" applyBorder="1" applyAlignment="1">
      <alignment vertical="center" wrapText="1"/>
    </xf>
    <xf numFmtId="3" fontId="27" fillId="0" borderId="14" xfId="0" applyNumberFormat="1" applyFont="1" applyBorder="1" applyAlignment="1" applyProtection="1">
      <alignment horizontal="right" vertical="center" wrapText="1" indent="1"/>
      <protection locked="0"/>
    </xf>
    <xf numFmtId="0" fontId="32" fillId="0" borderId="0" xfId="0" applyFont="1" applyAlignment="1">
      <alignment vertical="center" wrapText="1"/>
    </xf>
    <xf numFmtId="0" fontId="58" fillId="0" borderId="9" xfId="0" applyFont="1" applyBorder="1" applyAlignment="1">
      <alignment horizontal="left" vertical="center"/>
    </xf>
    <xf numFmtId="0" fontId="58" fillId="0" borderId="19" xfId="0" applyFont="1" applyBorder="1" applyAlignment="1">
      <alignment vertical="center" wrapText="1"/>
    </xf>
    <xf numFmtId="0" fontId="58" fillId="0" borderId="37" xfId="0" applyFont="1" applyBorder="1" applyAlignment="1">
      <alignment vertical="center" wrapText="1"/>
    </xf>
    <xf numFmtId="3" fontId="58" fillId="0" borderId="14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165" fontId="41" fillId="2" borderId="7" xfId="12" applyNumberFormat="1" applyFont="1" applyFill="1" applyBorder="1" applyAlignment="1" applyProtection="1">
      <alignment horizontal="right" vertical="center" wrapText="1" indent="1"/>
      <protection locked="0"/>
    </xf>
    <xf numFmtId="0" fontId="52" fillId="0" borderId="15" xfId="0" applyFont="1" applyBorder="1" applyAlignment="1">
      <alignment horizontal="left" vertical="center" wrapText="1" indent="1"/>
    </xf>
    <xf numFmtId="0" fontId="52" fillId="0" borderId="15" xfId="0" applyFont="1" applyBorder="1" applyAlignment="1">
      <alignment horizontal="center" vertical="center" wrapText="1"/>
    </xf>
    <xf numFmtId="0" fontId="43" fillId="5" borderId="59" xfId="0" applyFont="1" applyFill="1" applyBorder="1" applyAlignment="1">
      <alignment horizontal="center" vertical="center" wrapText="1"/>
    </xf>
    <xf numFmtId="0" fontId="4" fillId="5" borderId="59" xfId="12" applyFont="1" applyFill="1" applyBorder="1" applyAlignment="1">
      <alignment horizontal="center" vertical="center" wrapText="1"/>
    </xf>
    <xf numFmtId="0" fontId="4" fillId="5" borderId="46" xfId="12" applyFont="1" applyFill="1" applyBorder="1" applyAlignment="1">
      <alignment horizontal="center" vertical="center" wrapText="1"/>
    </xf>
    <xf numFmtId="0" fontId="43" fillId="5" borderId="7" xfId="0" applyFont="1" applyFill="1" applyBorder="1" applyAlignment="1">
      <alignment horizontal="center" vertical="center" wrapText="1"/>
    </xf>
    <xf numFmtId="0" fontId="69" fillId="5" borderId="62" xfId="12" applyFont="1" applyFill="1" applyBorder="1"/>
    <xf numFmtId="0" fontId="69" fillId="5" borderId="0" xfId="12" applyFont="1" applyFill="1"/>
    <xf numFmtId="0" fontId="69" fillId="5" borderId="59" xfId="12" applyFont="1" applyFill="1" applyBorder="1"/>
    <xf numFmtId="0" fontId="69" fillId="5" borderId="17" xfId="12" applyFont="1" applyFill="1" applyBorder="1"/>
    <xf numFmtId="0" fontId="69" fillId="5" borderId="35" xfId="12" applyFont="1" applyFill="1" applyBorder="1"/>
    <xf numFmtId="0" fontId="69" fillId="5" borderId="69" xfId="12" applyFont="1" applyFill="1" applyBorder="1" applyAlignment="1">
      <alignment vertical="center"/>
    </xf>
    <xf numFmtId="166" fontId="41" fillId="0" borderId="14" xfId="1" applyNumberFormat="1" applyFont="1" applyFill="1" applyBorder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vertical="center" wrapText="1"/>
    </xf>
    <xf numFmtId="0" fontId="74" fillId="0" borderId="0" xfId="12" applyFont="1" applyAlignment="1">
      <alignment horizontal="right" vertical="center" indent="1"/>
    </xf>
    <xf numFmtId="3" fontId="75" fillId="0" borderId="2" xfId="0" applyNumberFormat="1" applyFont="1" applyBorder="1" applyAlignment="1">
      <alignment horizontal="right" vertical="top" wrapText="1"/>
    </xf>
    <xf numFmtId="165" fontId="57" fillId="0" borderId="2" xfId="0" applyNumberFormat="1" applyFont="1" applyBorder="1" applyAlignment="1" applyProtection="1">
      <alignment horizontal="right" vertical="center" wrapText="1" indent="1"/>
      <protection locked="0"/>
    </xf>
    <xf numFmtId="3" fontId="46" fillId="0" borderId="2" xfId="0" applyNumberFormat="1" applyFont="1" applyBorder="1" applyAlignment="1">
      <alignment horizontal="right" vertical="top" wrapText="1"/>
    </xf>
    <xf numFmtId="165" fontId="46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33" xfId="12" applyNumberFormat="1" applyFont="1" applyBorder="1" applyAlignment="1" applyProtection="1">
      <alignment horizontal="right" vertical="center" wrapText="1" indent="1"/>
      <protection locked="0"/>
    </xf>
    <xf numFmtId="3" fontId="46" fillId="0" borderId="4" xfId="0" applyNumberFormat="1" applyFont="1" applyBorder="1" applyAlignment="1">
      <alignment horizontal="right" vertical="top" wrapText="1"/>
    </xf>
    <xf numFmtId="0" fontId="32" fillId="0" borderId="4" xfId="12" applyFont="1" applyBorder="1" applyAlignment="1">
      <alignment horizontal="left" vertical="center" wrapText="1" indent="1"/>
    </xf>
    <xf numFmtId="0" fontId="32" fillId="0" borderId="4" xfId="12" applyFont="1" applyBorder="1" applyAlignment="1">
      <alignment horizontal="center" vertical="center" wrapText="1"/>
    </xf>
    <xf numFmtId="0" fontId="32" fillId="0" borderId="2" xfId="12" applyFont="1" applyBorder="1" applyAlignment="1">
      <alignment horizontal="left" vertical="center" wrapText="1" indent="1"/>
    </xf>
    <xf numFmtId="0" fontId="32" fillId="0" borderId="2" xfId="12" applyFont="1" applyBorder="1" applyAlignment="1">
      <alignment horizontal="center" vertical="center" wrapText="1"/>
    </xf>
    <xf numFmtId="0" fontId="32" fillId="0" borderId="6" xfId="12" applyFont="1" applyBorder="1" applyAlignment="1">
      <alignment horizontal="center" vertical="center" wrapText="1"/>
    </xf>
    <xf numFmtId="0" fontId="32" fillId="0" borderId="5" xfId="12" applyFont="1" applyBorder="1" applyAlignment="1">
      <alignment horizontal="left" vertical="center" wrapText="1" indent="1"/>
    </xf>
    <xf numFmtId="0" fontId="32" fillId="0" borderId="2" xfId="12" applyFont="1" applyBorder="1" applyAlignment="1">
      <alignment horizontal="left" vertical="center" indent="1"/>
    </xf>
    <xf numFmtId="165" fontId="32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2" xfId="12" applyNumberFormat="1" applyFont="1" applyBorder="1" applyAlignment="1" applyProtection="1">
      <alignment horizontal="right" vertical="center" wrapText="1" indent="1"/>
      <protection locked="0"/>
    </xf>
    <xf numFmtId="165" fontId="32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32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3" xfId="12" applyNumberFormat="1" applyFont="1" applyBorder="1" applyAlignment="1" applyProtection="1">
      <alignment horizontal="right" vertical="center" wrapText="1" indent="1"/>
      <protection locked="0"/>
    </xf>
    <xf numFmtId="0" fontId="13" fillId="0" borderId="11" xfId="0" applyFont="1" applyBorder="1" applyAlignment="1">
      <alignment vertical="center" wrapText="1"/>
    </xf>
    <xf numFmtId="0" fontId="13" fillId="0" borderId="54" xfId="0" applyFont="1" applyBorder="1" applyAlignment="1">
      <alignment vertical="center" wrapText="1"/>
    </xf>
    <xf numFmtId="165" fontId="13" fillId="0" borderId="0" xfId="12" applyNumberFormat="1" applyFont="1" applyAlignment="1" applyProtection="1">
      <alignment horizontal="right" vertical="center" wrapText="1" indent="1"/>
      <protection locked="0"/>
    </xf>
    <xf numFmtId="165" fontId="32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49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43" fillId="0" borderId="14" xfId="0" applyNumberFormat="1" applyFont="1" applyBorder="1" applyAlignment="1">
      <alignment horizontal="right" vertical="center" wrapText="1" indent="1"/>
    </xf>
    <xf numFmtId="0" fontId="46" fillId="0" borderId="57" xfId="0" applyFont="1" applyBorder="1" applyAlignment="1">
      <alignment horizontal="center" wrapText="1"/>
    </xf>
    <xf numFmtId="166" fontId="32" fillId="0" borderId="2" xfId="1" applyNumberFormat="1" applyFont="1" applyBorder="1" applyAlignment="1" applyProtection="1">
      <alignment horizontal="right" vertical="center" wrapText="1" indent="1"/>
      <protection locked="0"/>
    </xf>
    <xf numFmtId="166" fontId="1" fillId="0" borderId="2" xfId="1" applyNumberFormat="1" applyFont="1" applyBorder="1" applyAlignment="1" applyProtection="1">
      <alignment horizontal="right" vertical="center" wrapText="1" indent="1"/>
      <protection locked="0"/>
    </xf>
    <xf numFmtId="166" fontId="1" fillId="0" borderId="15" xfId="1" applyNumberFormat="1" applyFont="1" applyBorder="1" applyAlignment="1" applyProtection="1">
      <alignment horizontal="right" vertical="center" wrapText="1" indent="1"/>
      <protection locked="0"/>
    </xf>
    <xf numFmtId="165" fontId="9" fillId="0" borderId="2" xfId="12" applyNumberFormat="1" applyFont="1" applyBorder="1" applyAlignment="1" applyProtection="1">
      <alignment horizontal="right" vertical="center" wrapText="1" indent="1"/>
      <protection locked="0"/>
    </xf>
    <xf numFmtId="0" fontId="40" fillId="0" borderId="0" xfId="0" applyFont="1" applyAlignment="1">
      <alignment horizontal="center"/>
    </xf>
    <xf numFmtId="0" fontId="14" fillId="0" borderId="0" xfId="12" applyFont="1" applyAlignment="1">
      <alignment horizontal="right" vertical="center" indent="1"/>
    </xf>
    <xf numFmtId="165" fontId="40" fillId="0" borderId="14" xfId="12" applyNumberFormat="1" applyFont="1" applyBorder="1" applyAlignment="1">
      <alignment horizontal="right" vertical="center" wrapText="1" indent="1"/>
    </xf>
    <xf numFmtId="3" fontId="46" fillId="0" borderId="11" xfId="0" applyNumberFormat="1" applyFont="1" applyBorder="1" applyAlignment="1">
      <alignment horizontal="right" vertical="top" wrapText="1"/>
    </xf>
    <xf numFmtId="3" fontId="75" fillId="0" borderId="11" xfId="0" applyNumberFormat="1" applyFont="1" applyBorder="1" applyAlignment="1">
      <alignment horizontal="right" vertical="top" wrapText="1"/>
    </xf>
    <xf numFmtId="165" fontId="27" fillId="0" borderId="14" xfId="12" applyNumberFormat="1" applyFont="1" applyBorder="1" applyAlignment="1">
      <alignment horizontal="right" vertical="center" wrapText="1" indent="1"/>
    </xf>
    <xf numFmtId="165" fontId="27" fillId="0" borderId="14" xfId="12" applyNumberFormat="1" applyFont="1" applyBorder="1" applyAlignment="1">
      <alignment horizontal="center" vertical="center" wrapText="1"/>
    </xf>
    <xf numFmtId="0" fontId="4" fillId="0" borderId="20" xfId="12" applyFont="1" applyBorder="1" applyAlignment="1">
      <alignment horizontal="center" vertical="center" wrapText="1"/>
    </xf>
    <xf numFmtId="3" fontId="46" fillId="0" borderId="47" xfId="0" applyNumberFormat="1" applyFont="1" applyBorder="1" applyAlignment="1">
      <alignment horizontal="right" vertical="top" wrapText="1"/>
    </xf>
    <xf numFmtId="3" fontId="46" fillId="0" borderId="36" xfId="0" applyNumberFormat="1" applyFont="1" applyBorder="1" applyAlignment="1">
      <alignment horizontal="right" vertical="top" wrapText="1"/>
    </xf>
    <xf numFmtId="165" fontId="43" fillId="0" borderId="14" xfId="0" quotePrefix="1" applyNumberFormat="1" applyFont="1" applyBorder="1" applyAlignment="1">
      <alignment horizontal="right" vertical="center" wrapText="1"/>
    </xf>
    <xf numFmtId="0" fontId="46" fillId="0" borderId="2" xfId="0" applyFont="1" applyBorder="1" applyAlignment="1">
      <alignment horizontal="left" indent="1"/>
    </xf>
    <xf numFmtId="0" fontId="27" fillId="0" borderId="7" xfId="12" applyFont="1" applyBorder="1" applyAlignment="1">
      <alignment horizontal="left" vertical="center" indent="1"/>
    </xf>
    <xf numFmtId="165" fontId="57" fillId="0" borderId="0" xfId="0" applyNumberFormat="1" applyFont="1" applyAlignment="1" applyProtection="1">
      <alignment wrapText="1"/>
      <protection locked="0"/>
    </xf>
    <xf numFmtId="0" fontId="40" fillId="0" borderId="27" xfId="12" applyFont="1" applyBorder="1" applyAlignment="1">
      <alignment horizontal="center" vertical="center"/>
    </xf>
    <xf numFmtId="0" fontId="43" fillId="0" borderId="18" xfId="0" applyFont="1" applyBorder="1" applyAlignment="1">
      <alignment horizontal="left" vertical="center"/>
    </xf>
    <xf numFmtId="0" fontId="43" fillId="0" borderId="59" xfId="0" applyFont="1" applyBorder="1" applyAlignment="1">
      <alignment horizontal="center" vertical="center"/>
    </xf>
    <xf numFmtId="165" fontId="4" fillId="0" borderId="24" xfId="12" applyNumberFormat="1" applyFont="1" applyBorder="1" applyAlignment="1">
      <alignment horizontal="right" vertical="center"/>
    </xf>
    <xf numFmtId="165" fontId="4" fillId="0" borderId="14" xfId="12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72" xfId="12" applyFont="1" applyBorder="1" applyAlignment="1">
      <alignment horizontal="center" vertical="center" wrapText="1"/>
    </xf>
    <xf numFmtId="49" fontId="27" fillId="0" borderId="82" xfId="12" applyNumberFormat="1" applyFont="1" applyBorder="1" applyAlignment="1">
      <alignment horizontal="center" vertical="center" wrapText="1"/>
    </xf>
    <xf numFmtId="49" fontId="27" fillId="0" borderId="83" xfId="12" applyNumberFormat="1" applyFont="1" applyBorder="1" applyAlignment="1">
      <alignment horizontal="center" vertical="center" wrapText="1"/>
    </xf>
    <xf numFmtId="49" fontId="13" fillId="0" borderId="83" xfId="12" applyNumberFormat="1" applyFont="1" applyBorder="1" applyAlignment="1">
      <alignment horizontal="center" vertical="center" wrapText="1"/>
    </xf>
    <xf numFmtId="49" fontId="13" fillId="0" borderId="67" xfId="12" applyNumberFormat="1" applyFont="1" applyBorder="1" applyAlignment="1">
      <alignment horizontal="center" vertical="center" wrapText="1"/>
    </xf>
    <xf numFmtId="49" fontId="13" fillId="0" borderId="55" xfId="12" applyNumberFormat="1" applyFont="1" applyBorder="1" applyAlignment="1">
      <alignment horizontal="center" vertical="center" wrapText="1"/>
    </xf>
    <xf numFmtId="49" fontId="13" fillId="0" borderId="64" xfId="12" applyNumberFormat="1" applyFont="1" applyBorder="1" applyAlignment="1">
      <alignment horizontal="center" vertical="center" wrapText="1"/>
    </xf>
    <xf numFmtId="0" fontId="4" fillId="0" borderId="40" xfId="12" applyFont="1" applyBorder="1" applyAlignment="1">
      <alignment horizontal="center" vertical="center" wrapText="1"/>
    </xf>
    <xf numFmtId="49" fontId="49" fillId="0" borderId="82" xfId="12" applyNumberFormat="1" applyFont="1" applyBorder="1" applyAlignment="1">
      <alignment horizontal="center" vertical="center" wrapText="1"/>
    </xf>
    <xf numFmtId="49" fontId="40" fillId="0" borderId="82" xfId="12" applyNumberFormat="1" applyFont="1" applyBorder="1" applyAlignment="1">
      <alignment horizontal="center" vertical="center" wrapText="1"/>
    </xf>
    <xf numFmtId="49" fontId="13" fillId="0" borderId="82" xfId="12" applyNumberFormat="1" applyFont="1" applyBorder="1" applyAlignment="1">
      <alignment horizontal="center" vertical="center" wrapText="1"/>
    </xf>
    <xf numFmtId="0" fontId="40" fillId="0" borderId="72" xfId="12" applyFont="1" applyBorder="1" applyAlignment="1">
      <alignment horizontal="center" vertical="center" wrapText="1"/>
    </xf>
    <xf numFmtId="0" fontId="27" fillId="0" borderId="72" xfId="12" applyFont="1" applyBorder="1" applyAlignment="1">
      <alignment horizontal="center" vertical="center" wrapText="1"/>
    </xf>
    <xf numFmtId="49" fontId="13" fillId="0" borderId="50" xfId="12" applyNumberFormat="1" applyFont="1" applyBorder="1" applyAlignment="1">
      <alignment horizontal="center" vertical="center" wrapText="1"/>
    </xf>
    <xf numFmtId="49" fontId="26" fillId="0" borderId="55" xfId="12" applyNumberFormat="1" applyFont="1" applyBorder="1" applyAlignment="1">
      <alignment horizontal="center" vertical="center" wrapText="1"/>
    </xf>
    <xf numFmtId="49" fontId="26" fillId="0" borderId="40" xfId="12" applyNumberFormat="1" applyFont="1" applyBorder="1" applyAlignment="1">
      <alignment horizontal="center" vertical="center" wrapText="1"/>
    </xf>
    <xf numFmtId="49" fontId="26" fillId="0" borderId="37" xfId="12" applyNumberFormat="1" applyFont="1" applyBorder="1" applyAlignment="1">
      <alignment horizontal="center" vertical="center" wrapText="1"/>
    </xf>
    <xf numFmtId="49" fontId="26" fillId="0" borderId="46" xfId="12" applyNumberFormat="1" applyFont="1" applyBorder="1" applyAlignment="1">
      <alignment horizontal="center" vertical="center" wrapText="1"/>
    </xf>
    <xf numFmtId="0" fontId="40" fillId="0" borderId="40" xfId="12" applyFont="1" applyBorder="1" applyAlignment="1">
      <alignment horizontal="center" vertical="center" wrapText="1"/>
    </xf>
    <xf numFmtId="0" fontId="40" fillId="0" borderId="48" xfId="12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" fillId="0" borderId="27" xfId="12" applyFont="1" applyBorder="1" applyAlignment="1">
      <alignment vertical="center" wrapText="1"/>
    </xf>
    <xf numFmtId="165" fontId="4" fillId="0" borderId="14" xfId="12" applyNumberFormat="1" applyFont="1" applyBorder="1" applyAlignment="1">
      <alignment horizontal="right" vertical="center" wrapText="1"/>
    </xf>
    <xf numFmtId="0" fontId="27" fillId="0" borderId="26" xfId="12" applyFont="1" applyBorder="1" applyAlignment="1">
      <alignment horizontal="left" vertical="center" wrapText="1" indent="1"/>
    </xf>
    <xf numFmtId="166" fontId="1" fillId="0" borderId="42" xfId="2" applyNumberFormat="1" applyFont="1" applyBorder="1" applyAlignment="1">
      <alignment horizontal="right"/>
    </xf>
    <xf numFmtId="0" fontId="27" fillId="0" borderId="10" xfId="12" applyFont="1" applyBorder="1" applyAlignment="1">
      <alignment horizontal="left" vertical="center" wrapText="1" indent="1"/>
    </xf>
    <xf numFmtId="166" fontId="1" fillId="0" borderId="11" xfId="2" applyNumberFormat="1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49" fillId="0" borderId="11" xfId="12" applyFont="1" applyBorder="1"/>
    <xf numFmtId="0" fontId="27" fillId="0" borderId="55" xfId="12" applyFont="1" applyBorder="1" applyAlignment="1">
      <alignment horizontal="left" vertical="center" wrapText="1" indent="1"/>
    </xf>
    <xf numFmtId="165" fontId="1" fillId="0" borderId="11" xfId="12" applyNumberFormat="1" applyFont="1" applyBorder="1" applyAlignment="1" applyProtection="1">
      <alignment horizontal="right" vertical="center" wrapText="1" indent="1"/>
      <protection locked="0"/>
    </xf>
    <xf numFmtId="0" fontId="0" fillId="0" borderId="10" xfId="12" applyFont="1" applyBorder="1" applyAlignment="1">
      <alignment horizontal="left" vertical="center" wrapText="1" indent="1"/>
    </xf>
    <xf numFmtId="0" fontId="13" fillId="0" borderId="12" xfId="12" applyFont="1" applyBorder="1" applyAlignment="1">
      <alignment horizontal="left" vertical="center" wrapText="1" indent="6"/>
    </xf>
    <xf numFmtId="0" fontId="13" fillId="0" borderId="10" xfId="12" applyFont="1" applyBorder="1" applyAlignment="1">
      <alignment horizontal="left" indent="6"/>
    </xf>
    <xf numFmtId="0" fontId="13" fillId="0" borderId="10" xfId="12" applyFont="1" applyBorder="1" applyAlignment="1">
      <alignment horizontal="left" vertical="center" wrapText="1" indent="6"/>
    </xf>
    <xf numFmtId="0" fontId="13" fillId="0" borderId="10" xfId="12" applyFont="1" applyBorder="1" applyAlignment="1">
      <alignment horizontal="left" vertical="center" wrapText="1" indent="1"/>
    </xf>
    <xf numFmtId="0" fontId="49" fillId="0" borderId="10" xfId="12" applyFont="1" applyBorder="1" applyAlignment="1">
      <alignment horizontal="left" vertical="center" wrapText="1" indent="1"/>
    </xf>
    <xf numFmtId="0" fontId="49" fillId="0" borderId="30" xfId="12" applyFont="1" applyBorder="1" applyAlignment="1">
      <alignment horizontal="left" vertical="center" wrapText="1" indent="7"/>
    </xf>
    <xf numFmtId="0" fontId="49" fillId="0" borderId="43" xfId="12" applyFont="1" applyBorder="1"/>
    <xf numFmtId="0" fontId="4" fillId="0" borderId="9" xfId="12" applyFont="1" applyBorder="1" applyAlignment="1">
      <alignment vertical="center" wrapText="1"/>
    </xf>
    <xf numFmtId="166" fontId="27" fillId="0" borderId="42" xfId="2" applyNumberFormat="1" applyFont="1" applyBorder="1" applyAlignment="1">
      <alignment horizontal="center"/>
    </xf>
    <xf numFmtId="0" fontId="49" fillId="0" borderId="12" xfId="12" applyFont="1" applyBorder="1" applyAlignment="1">
      <alignment horizontal="left" vertical="center" wrapText="1" indent="1"/>
    </xf>
    <xf numFmtId="166" fontId="14" fillId="0" borderId="11" xfId="2" applyNumberFormat="1" applyFont="1" applyBorder="1" applyAlignment="1">
      <alignment horizontal="center"/>
    </xf>
    <xf numFmtId="0" fontId="27" fillId="0" borderId="12" xfId="12" applyFont="1" applyBorder="1" applyAlignment="1">
      <alignment horizontal="left" vertical="center" wrapText="1" indent="1"/>
    </xf>
    <xf numFmtId="166" fontId="27" fillId="0" borderId="11" xfId="2" applyNumberFormat="1" applyFont="1" applyBorder="1" applyAlignment="1">
      <alignment horizontal="center"/>
    </xf>
    <xf numFmtId="0" fontId="43" fillId="0" borderId="12" xfId="0" applyFont="1" applyBorder="1" applyAlignment="1">
      <alignment horizontal="left" vertical="center" wrapText="1" indent="1"/>
    </xf>
    <xf numFmtId="0" fontId="58" fillId="0" borderId="11" xfId="12" applyFont="1" applyBorder="1"/>
    <xf numFmtId="0" fontId="51" fillId="0" borderId="10" xfId="0" applyFont="1" applyBorder="1" applyAlignment="1">
      <alignment horizontal="left" vertical="center" wrapText="1" indent="1"/>
    </xf>
    <xf numFmtId="0" fontId="15" fillId="0" borderId="26" xfId="12" applyFont="1" applyBorder="1" applyAlignment="1">
      <alignment horizontal="left" vertical="center" wrapText="1" indent="6"/>
    </xf>
    <xf numFmtId="0" fontId="15" fillId="0" borderId="10" xfId="12" applyFont="1" applyBorder="1" applyAlignment="1">
      <alignment horizontal="left" vertical="center" wrapText="1" indent="6"/>
    </xf>
    <xf numFmtId="0" fontId="15" fillId="0" borderId="30" xfId="12" applyFont="1" applyBorder="1" applyAlignment="1">
      <alignment horizontal="left" vertical="center" wrapText="1" indent="6"/>
    </xf>
    <xf numFmtId="0" fontId="27" fillId="0" borderId="27" xfId="12" applyFont="1" applyBorder="1" applyAlignment="1">
      <alignment horizontal="left" vertical="center" wrapText="1" indent="1"/>
    </xf>
    <xf numFmtId="0" fontId="27" fillId="0" borderId="9" xfId="12" applyFont="1" applyBorder="1" applyAlignment="1">
      <alignment horizontal="left" vertical="center" wrapText="1" indent="1"/>
    </xf>
    <xf numFmtId="0" fontId="26" fillId="0" borderId="27" xfId="12" applyFont="1" applyBorder="1" applyAlignment="1">
      <alignment horizontal="left" vertical="center" wrapText="1" indent="1"/>
    </xf>
    <xf numFmtId="165" fontId="4" fillId="0" borderId="41" xfId="12" applyNumberFormat="1" applyFont="1" applyBorder="1" applyAlignment="1">
      <alignment horizontal="right" vertical="center" wrapText="1" indent="1"/>
    </xf>
    <xf numFmtId="0" fontId="13" fillId="0" borderId="29" xfId="12" applyFont="1" applyBorder="1" applyAlignment="1">
      <alignment horizontal="left" vertical="center" wrapText="1" indent="1"/>
    </xf>
    <xf numFmtId="0" fontId="49" fillId="0" borderId="42" xfId="12" applyFont="1" applyBorder="1"/>
    <xf numFmtId="0" fontId="13" fillId="0" borderId="12" xfId="12" applyFont="1" applyBorder="1" applyAlignment="1">
      <alignment horizontal="left" vertical="center" wrapText="1" indent="1"/>
    </xf>
    <xf numFmtId="0" fontId="13" fillId="0" borderId="30" xfId="12" applyFont="1" applyBorder="1" applyAlignment="1">
      <alignment horizontal="left" vertical="center" wrapText="1" indent="1"/>
    </xf>
    <xf numFmtId="0" fontId="13" fillId="0" borderId="26" xfId="12" applyFont="1" applyBorder="1" applyAlignment="1">
      <alignment horizontal="left" vertical="center" wrapText="1" indent="1"/>
    </xf>
    <xf numFmtId="0" fontId="26" fillId="0" borderId="29" xfId="12" applyFont="1" applyBorder="1" applyAlignment="1">
      <alignment horizontal="left" vertical="center" wrapText="1" indent="1"/>
    </xf>
    <xf numFmtId="0" fontId="26" fillId="0" borderId="9" xfId="12" applyFont="1" applyBorder="1" applyAlignment="1">
      <alignment horizontal="left" vertical="center" wrapText="1" indent="1"/>
    </xf>
    <xf numFmtId="0" fontId="15" fillId="0" borderId="26" xfId="12" applyFont="1" applyBorder="1" applyAlignment="1">
      <alignment horizontal="left" vertical="center" wrapText="1" indent="1"/>
    </xf>
    <xf numFmtId="0" fontId="38" fillId="0" borderId="14" xfId="12" applyFont="1" applyBorder="1"/>
    <xf numFmtId="0" fontId="27" fillId="0" borderId="25" xfId="12" applyFont="1" applyBorder="1" applyAlignment="1">
      <alignment horizontal="left" vertical="center" wrapText="1" indent="1"/>
    </xf>
    <xf numFmtId="165" fontId="43" fillId="0" borderId="44" xfId="0" quotePrefix="1" applyNumberFormat="1" applyFont="1" applyBorder="1" applyAlignment="1">
      <alignment horizontal="right" vertical="center" wrapText="1" indent="1"/>
    </xf>
    <xf numFmtId="0" fontId="43" fillId="0" borderId="9" xfId="0" applyFont="1" applyBorder="1" applyAlignment="1">
      <alignment horizontal="left" vertical="center" wrapText="1" indent="1"/>
    </xf>
    <xf numFmtId="49" fontId="8" fillId="0" borderId="30" xfId="12" applyNumberFormat="1" applyFont="1" applyBorder="1" applyAlignment="1">
      <alignment horizontal="center" vertical="center" wrapText="1"/>
    </xf>
    <xf numFmtId="165" fontId="4" fillId="2" borderId="14" xfId="12" applyNumberFormat="1" applyFont="1" applyFill="1" applyBorder="1" applyAlignment="1">
      <alignment horizontal="right" vertical="center" wrapText="1" indent="1"/>
    </xf>
    <xf numFmtId="0" fontId="26" fillId="0" borderId="0" xfId="12" applyFont="1"/>
    <xf numFmtId="49" fontId="8" fillId="0" borderId="10" xfId="12" applyNumberFormat="1" applyFont="1" applyBorder="1" applyAlignment="1">
      <alignment horizontal="center" vertical="center" wrapText="1"/>
    </xf>
    <xf numFmtId="166" fontId="32" fillId="0" borderId="11" xfId="1" applyNumberFormat="1" applyFont="1" applyBorder="1"/>
    <xf numFmtId="166" fontId="1" fillId="0" borderId="11" xfId="1" applyNumberFormat="1" applyFont="1" applyBorder="1"/>
    <xf numFmtId="166" fontId="1" fillId="0" borderId="43" xfId="1" applyNumberFormat="1" applyFont="1" applyBorder="1"/>
    <xf numFmtId="166" fontId="1" fillId="0" borderId="11" xfId="2" applyNumberFormat="1" applyFont="1" applyBorder="1" applyAlignment="1">
      <alignment horizontal="center"/>
    </xf>
    <xf numFmtId="166" fontId="32" fillId="0" borderId="11" xfId="2" applyNumberFormat="1" applyFont="1" applyBorder="1" applyAlignment="1">
      <alignment horizontal="center"/>
    </xf>
    <xf numFmtId="0" fontId="38" fillId="0" borderId="11" xfId="12" applyFont="1" applyBorder="1"/>
    <xf numFmtId="0" fontId="41" fillId="0" borderId="68" xfId="12" applyFont="1" applyBorder="1"/>
    <xf numFmtId="0" fontId="41" fillId="0" borderId="14" xfId="12" applyFont="1" applyBorder="1"/>
    <xf numFmtId="0" fontId="41" fillId="2" borderId="14" xfId="12" applyFont="1" applyFill="1" applyBorder="1"/>
    <xf numFmtId="0" fontId="27" fillId="0" borderId="24" xfId="12" applyFont="1" applyBorder="1" applyAlignment="1">
      <alignment horizontal="left" vertical="center" wrapText="1" indent="1"/>
    </xf>
    <xf numFmtId="0" fontId="26" fillId="0" borderId="24" xfId="12" applyFont="1" applyBorder="1" applyAlignment="1">
      <alignment horizontal="center" vertical="center" wrapText="1"/>
    </xf>
    <xf numFmtId="0" fontId="40" fillId="0" borderId="24" xfId="12" applyFont="1" applyBorder="1" applyAlignment="1">
      <alignment horizontal="center" vertical="center" wrapText="1"/>
    </xf>
    <xf numFmtId="165" fontId="32" fillId="0" borderId="22" xfId="12" applyNumberFormat="1" applyFont="1" applyBorder="1" applyAlignment="1" applyProtection="1">
      <alignment horizontal="right" vertical="center" wrapText="1" indent="1"/>
      <protection locked="0"/>
    </xf>
    <xf numFmtId="165" fontId="32" fillId="0" borderId="3" xfId="12" applyNumberFormat="1" applyFont="1" applyBorder="1" applyAlignment="1" applyProtection="1">
      <alignment horizontal="right" vertical="center" wrapText="1" indent="1"/>
      <protection locked="0"/>
    </xf>
    <xf numFmtId="0" fontId="32" fillId="0" borderId="0" xfId="12" applyFont="1" applyAlignment="1">
      <alignment horizontal="center" vertical="center" wrapText="1"/>
    </xf>
    <xf numFmtId="165" fontId="27" fillId="0" borderId="42" xfId="12" applyNumberFormat="1" applyFont="1" applyBorder="1" applyAlignment="1" applyProtection="1">
      <alignment horizontal="right" vertical="center" wrapText="1" indent="1"/>
      <protection locked="0"/>
    </xf>
    <xf numFmtId="165" fontId="27" fillId="0" borderId="11" xfId="12" applyNumberFormat="1" applyFont="1" applyBorder="1" applyAlignment="1" applyProtection="1">
      <alignment horizontal="right" vertical="center" wrapText="1" indent="1"/>
      <protection locked="0"/>
    </xf>
    <xf numFmtId="3" fontId="46" fillId="0" borderId="3" xfId="0" applyNumberFormat="1" applyFont="1" applyBorder="1" applyAlignment="1">
      <alignment horizontal="right" vertical="top" wrapText="1"/>
    </xf>
    <xf numFmtId="3" fontId="46" fillId="0" borderId="42" xfId="0" applyNumberFormat="1" applyFont="1" applyBorder="1" applyAlignment="1">
      <alignment horizontal="right" vertical="top" wrapText="1"/>
    </xf>
    <xf numFmtId="0" fontId="76" fillId="0" borderId="0" xfId="0" applyFont="1" applyAlignment="1">
      <alignment vertical="top" wrapText="1"/>
    </xf>
    <xf numFmtId="165" fontId="26" fillId="0" borderId="14" xfId="0" applyNumberFormat="1" applyFont="1" applyBorder="1" applyAlignment="1">
      <alignment horizontal="right" vertical="center" wrapText="1" indent="1"/>
    </xf>
    <xf numFmtId="3" fontId="46" fillId="0" borderId="15" xfId="0" applyNumberFormat="1" applyFont="1" applyBorder="1" applyAlignment="1">
      <alignment horizontal="right" vertical="top" wrapText="1"/>
    </xf>
    <xf numFmtId="3" fontId="46" fillId="0" borderId="43" xfId="0" applyNumberFormat="1" applyFont="1" applyBorder="1" applyAlignment="1">
      <alignment horizontal="right" vertical="top" wrapText="1"/>
    </xf>
    <xf numFmtId="165" fontId="4" fillId="6" borderId="46" xfId="12" applyNumberFormat="1" applyFont="1" applyFill="1" applyBorder="1" applyAlignment="1">
      <alignment horizontal="right" vertical="center" wrapText="1" indent="1"/>
    </xf>
    <xf numFmtId="165" fontId="4" fillId="6" borderId="20" xfId="12" applyNumberFormat="1" applyFont="1" applyFill="1" applyBorder="1" applyAlignment="1">
      <alignment horizontal="right" vertical="center" wrapText="1" indent="1"/>
    </xf>
    <xf numFmtId="165" fontId="4" fillId="6" borderId="24" xfId="12" applyNumberFormat="1" applyFont="1" applyFill="1" applyBorder="1" applyAlignment="1">
      <alignment horizontal="right" vertical="center" wrapText="1" indent="1"/>
    </xf>
    <xf numFmtId="165" fontId="5" fillId="0" borderId="0" xfId="0" applyNumberFormat="1" applyFont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right" vertical="center" wrapText="1" indent="1"/>
    </xf>
    <xf numFmtId="0" fontId="15" fillId="0" borderId="3" xfId="0" applyFont="1" applyBorder="1" applyAlignment="1" applyProtection="1">
      <alignment horizontal="left" vertical="center" wrapText="1"/>
      <protection locked="0"/>
    </xf>
    <xf numFmtId="166" fontId="15" fillId="0" borderId="3" xfId="1" applyNumberFormat="1" applyFont="1" applyBorder="1" applyAlignment="1" applyProtection="1">
      <alignment horizontal="left" vertical="center" wrapText="1"/>
      <protection locked="0"/>
    </xf>
    <xf numFmtId="165" fontId="15" fillId="0" borderId="3" xfId="0" applyNumberFormat="1" applyFont="1" applyBorder="1" applyAlignment="1" applyProtection="1">
      <alignment vertical="center" wrapText="1"/>
      <protection locked="0"/>
    </xf>
    <xf numFmtId="165" fontId="15" fillId="0" borderId="3" xfId="0" applyNumberFormat="1" applyFont="1" applyBorder="1" applyAlignment="1">
      <alignment vertical="center" wrapText="1"/>
    </xf>
    <xf numFmtId="165" fontId="15" fillId="0" borderId="42" xfId="0" applyNumberFormat="1" applyFont="1" applyBorder="1" applyAlignment="1" applyProtection="1">
      <alignment vertical="center" wrapText="1"/>
      <protection locked="0"/>
    </xf>
    <xf numFmtId="0" fontId="15" fillId="0" borderId="10" xfId="0" applyFont="1" applyBorder="1" applyAlignment="1">
      <alignment horizontal="right" vertical="center" wrapText="1" indent="1"/>
    </xf>
    <xf numFmtId="0" fontId="15" fillId="0" borderId="2" xfId="0" applyFont="1" applyBorder="1" applyAlignment="1" applyProtection="1">
      <alignment horizontal="left" vertical="center" wrapText="1"/>
      <protection locked="0"/>
    </xf>
    <xf numFmtId="166" fontId="15" fillId="0" borderId="2" xfId="1" applyNumberFormat="1" applyFont="1" applyBorder="1" applyAlignment="1" applyProtection="1">
      <alignment horizontal="left" vertical="center" wrapText="1"/>
      <protection locked="0"/>
    </xf>
    <xf numFmtId="165" fontId="15" fillId="0" borderId="11" xfId="0" applyNumberFormat="1" applyFont="1" applyBorder="1" applyAlignment="1" applyProtection="1">
      <alignment vertical="center" wrapText="1"/>
      <protection locked="0"/>
    </xf>
    <xf numFmtId="166" fontId="7" fillId="0" borderId="19" xfId="1" applyNumberFormat="1" applyFont="1" applyBorder="1" applyAlignment="1">
      <alignment horizontal="left" vertical="center" wrapText="1" indent="1"/>
    </xf>
    <xf numFmtId="0" fontId="51" fillId="0" borderId="0" xfId="0" applyFont="1"/>
    <xf numFmtId="49" fontId="51" fillId="0" borderId="0" xfId="0" applyNumberFormat="1" applyFont="1"/>
    <xf numFmtId="0" fontId="77" fillId="0" borderId="0" xfId="0" applyFont="1"/>
    <xf numFmtId="0" fontId="51" fillId="0" borderId="0" xfId="0" applyFont="1" applyAlignment="1">
      <alignment wrapText="1"/>
    </xf>
    <xf numFmtId="167" fontId="26" fillId="0" borderId="32" xfId="12" applyNumberFormat="1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/>
    </xf>
    <xf numFmtId="0" fontId="27" fillId="4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18" fillId="0" borderId="0" xfId="0" applyFont="1" applyAlignment="1">
      <alignment horizontal="center"/>
    </xf>
    <xf numFmtId="0" fontId="18" fillId="4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2" fillId="0" borderId="0" xfId="0" applyFont="1" applyAlignment="1">
      <alignment horizontal="center" vertical="top" wrapText="1"/>
    </xf>
    <xf numFmtId="0" fontId="47" fillId="0" borderId="0" xfId="0" applyFont="1" applyAlignment="1">
      <alignment horizontal="center"/>
    </xf>
    <xf numFmtId="0" fontId="14" fillId="0" borderId="0" xfId="12" applyFont="1" applyAlignment="1">
      <alignment horizontal="right"/>
    </xf>
    <xf numFmtId="0" fontId="57" fillId="0" borderId="0" xfId="12" applyFont="1" applyAlignment="1" applyProtection="1">
      <alignment horizontal="right" vertical="top"/>
      <protection locked="0"/>
    </xf>
    <xf numFmtId="0" fontId="57" fillId="0" borderId="0" xfId="0" applyFont="1" applyAlignment="1" applyProtection="1">
      <alignment horizontal="right" vertical="top"/>
      <protection locked="0"/>
    </xf>
    <xf numFmtId="0" fontId="18" fillId="0" borderId="0" xfId="12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8" fillId="0" borderId="0" xfId="12" applyFont="1" applyAlignment="1" applyProtection="1">
      <alignment horizontal="center" vertical="center"/>
      <protection locked="0"/>
    </xf>
    <xf numFmtId="165" fontId="41" fillId="0" borderId="17" xfId="12" applyNumberFormat="1" applyFont="1" applyBorder="1" applyAlignment="1">
      <alignment horizontal="left" vertical="center"/>
    </xf>
    <xf numFmtId="0" fontId="4" fillId="0" borderId="25" xfId="12" applyFont="1" applyBorder="1" applyAlignment="1">
      <alignment horizontal="center" vertical="center" wrapText="1"/>
    </xf>
    <xf numFmtId="0" fontId="4" fillId="0" borderId="27" xfId="12" applyFont="1" applyBorder="1" applyAlignment="1">
      <alignment horizontal="center" vertical="center" wrapText="1"/>
    </xf>
    <xf numFmtId="0" fontId="4" fillId="0" borderId="8" xfId="12" applyFont="1" applyBorder="1" applyAlignment="1">
      <alignment horizontal="center" vertical="center" wrapText="1"/>
    </xf>
    <xf numFmtId="0" fontId="4" fillId="0" borderId="18" xfId="12" applyFont="1" applyBorder="1" applyAlignment="1">
      <alignment horizontal="center" vertical="center" wrapText="1"/>
    </xf>
    <xf numFmtId="0" fontId="26" fillId="0" borderId="0" xfId="12" applyFont="1" applyAlignment="1">
      <alignment horizontal="center"/>
    </xf>
    <xf numFmtId="0" fontId="41" fillId="0" borderId="40" xfId="12" applyFont="1" applyBorder="1" applyAlignment="1">
      <alignment horizontal="right" vertical="center"/>
    </xf>
    <xf numFmtId="0" fontId="41" fillId="0" borderId="37" xfId="12" applyFont="1" applyBorder="1" applyAlignment="1">
      <alignment horizontal="right" vertical="center"/>
    </xf>
    <xf numFmtId="0" fontId="41" fillId="0" borderId="19" xfId="12" applyFont="1" applyBorder="1" applyAlignment="1">
      <alignment horizontal="right" vertical="center"/>
    </xf>
    <xf numFmtId="165" fontId="6" fillId="0" borderId="0" xfId="12" applyNumberFormat="1" applyFont="1" applyAlignment="1" applyProtection="1">
      <alignment horizontal="center" vertical="center"/>
      <protection locked="0"/>
    </xf>
    <xf numFmtId="165" fontId="4" fillId="0" borderId="0" xfId="12" applyNumberFormat="1" applyFont="1" applyAlignment="1">
      <alignment horizontal="center" vertical="center"/>
    </xf>
    <xf numFmtId="165" fontId="28" fillId="0" borderId="17" xfId="12" applyNumberFormat="1" applyFont="1" applyBorder="1" applyAlignment="1" applyProtection="1">
      <alignment horizontal="left" vertical="center"/>
      <protection locked="0"/>
    </xf>
    <xf numFmtId="165" fontId="41" fillId="0" borderId="17" xfId="12" applyNumberFormat="1" applyFont="1" applyBorder="1" applyAlignment="1">
      <alignment horizontal="left"/>
    </xf>
    <xf numFmtId="0" fontId="4" fillId="0" borderId="57" xfId="12" applyFont="1" applyBorder="1" applyAlignment="1">
      <alignment horizontal="center" vertical="center" wrapText="1"/>
    </xf>
    <xf numFmtId="0" fontId="4" fillId="0" borderId="58" xfId="12" applyFont="1" applyBorder="1" applyAlignment="1">
      <alignment horizontal="center" vertical="center" wrapText="1"/>
    </xf>
    <xf numFmtId="0" fontId="4" fillId="0" borderId="32" xfId="12" applyFont="1" applyBorder="1" applyAlignment="1">
      <alignment horizontal="center" vertical="center" wrapText="1"/>
    </xf>
    <xf numFmtId="0" fontId="4" fillId="0" borderId="70" xfId="12" applyFont="1" applyBorder="1" applyAlignment="1">
      <alignment horizontal="center" vertical="center" wrapText="1"/>
    </xf>
    <xf numFmtId="0" fontId="4" fillId="0" borderId="4" xfId="12" applyFont="1" applyBorder="1" applyAlignment="1">
      <alignment horizontal="center" vertical="center" wrapText="1"/>
    </xf>
    <xf numFmtId="0" fontId="4" fillId="0" borderId="47" xfId="12" applyFont="1" applyBorder="1" applyAlignment="1">
      <alignment horizontal="center" vertical="center" wrapText="1"/>
    </xf>
    <xf numFmtId="0" fontId="26" fillId="0" borderId="25" xfId="12" applyFont="1" applyBorder="1" applyAlignment="1">
      <alignment horizontal="center" vertical="center"/>
    </xf>
    <xf numFmtId="0" fontId="26" fillId="0" borderId="29" xfId="12" applyFont="1" applyBorder="1" applyAlignment="1">
      <alignment horizontal="center" vertical="center"/>
    </xf>
    <xf numFmtId="0" fontId="26" fillId="0" borderId="27" xfId="12" applyFont="1" applyBorder="1" applyAlignment="1">
      <alignment horizontal="center" vertical="center"/>
    </xf>
    <xf numFmtId="0" fontId="49" fillId="0" borderId="1" xfId="12" applyFont="1" applyBorder="1" applyAlignment="1">
      <alignment horizontal="right" vertical="top"/>
    </xf>
    <xf numFmtId="0" fontId="49" fillId="0" borderId="18" xfId="12" applyFont="1" applyBorder="1" applyAlignment="1">
      <alignment horizontal="right" vertical="top"/>
    </xf>
    <xf numFmtId="165" fontId="26" fillId="0" borderId="49" xfId="0" applyNumberFormat="1" applyFont="1" applyBorder="1" applyAlignment="1" applyProtection="1">
      <alignment horizontal="center" vertical="center" wrapText="1"/>
      <protection locked="0"/>
    </xf>
    <xf numFmtId="165" fontId="26" fillId="0" borderId="71" xfId="0" applyNumberFormat="1" applyFont="1" applyBorder="1" applyAlignment="1" applyProtection="1">
      <alignment horizontal="center" vertical="center" wrapText="1"/>
      <protection locked="0"/>
    </xf>
    <xf numFmtId="165" fontId="73" fillId="0" borderId="52" xfId="0" applyNumberFormat="1" applyFont="1" applyBorder="1" applyAlignment="1">
      <alignment horizontal="center" vertical="center" wrapText="1"/>
    </xf>
    <xf numFmtId="165" fontId="57" fillId="0" borderId="0" xfId="0" applyNumberFormat="1" applyFont="1" applyAlignment="1" applyProtection="1">
      <alignment horizontal="right" wrapText="1"/>
      <protection locked="0"/>
    </xf>
    <xf numFmtId="0" fontId="57" fillId="0" borderId="0" xfId="12" applyFont="1" applyAlignment="1">
      <alignment horizontal="left" vertical="center" wrapText="1"/>
    </xf>
    <xf numFmtId="165" fontId="6" fillId="0" borderId="0" xfId="12" applyNumberFormat="1" applyFont="1" applyAlignment="1" applyProtection="1">
      <alignment horizontal="center" vertical="center" wrapText="1"/>
      <protection locked="0"/>
    </xf>
    <xf numFmtId="0" fontId="26" fillId="0" borderId="7" xfId="12" applyFont="1" applyBorder="1" applyAlignment="1" applyProtection="1">
      <alignment horizontal="center" vertical="center" wrapText="1"/>
      <protection locked="0"/>
    </xf>
    <xf numFmtId="0" fontId="26" fillId="0" borderId="7" xfId="12" applyFont="1" applyBorder="1" applyAlignment="1">
      <alignment horizontal="center" vertical="center"/>
    </xf>
    <xf numFmtId="0" fontId="0" fillId="0" borderId="3" xfId="12" applyFont="1" applyBorder="1" applyAlignment="1">
      <alignment horizontal="left" vertical="center" wrapText="1"/>
    </xf>
    <xf numFmtId="0" fontId="14" fillId="0" borderId="3" xfId="12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wrapText="1"/>
    </xf>
    <xf numFmtId="0" fontId="46" fillId="0" borderId="6" xfId="0" applyFont="1" applyBorder="1" applyAlignment="1">
      <alignment horizontal="left" wrapText="1"/>
    </xf>
    <xf numFmtId="0" fontId="26" fillId="0" borderId="9" xfId="12" applyFont="1" applyBorder="1" applyAlignment="1">
      <alignment horizontal="left" vertical="center"/>
    </xf>
    <xf numFmtId="0" fontId="26" fillId="0" borderId="7" xfId="12" applyFont="1" applyBorder="1" applyAlignment="1">
      <alignment horizontal="left" vertical="center"/>
    </xf>
    <xf numFmtId="0" fontId="26" fillId="0" borderId="47" xfId="12" applyFont="1" applyBorder="1" applyAlignment="1">
      <alignment horizontal="center" vertical="center" wrapText="1"/>
    </xf>
    <xf numFmtId="0" fontId="26" fillId="0" borderId="13" xfId="12" applyFont="1" applyBorder="1" applyAlignment="1">
      <alignment horizontal="center" vertical="center" wrapText="1"/>
    </xf>
    <xf numFmtId="0" fontId="60" fillId="0" borderId="0" xfId="0" applyFont="1" applyAlignment="1" applyProtection="1">
      <alignment horizontal="right"/>
      <protection locked="0"/>
    </xf>
    <xf numFmtId="0" fontId="26" fillId="0" borderId="4" xfId="12" applyFont="1" applyBorder="1" applyAlignment="1">
      <alignment horizontal="center" vertical="center" wrapText="1"/>
    </xf>
    <xf numFmtId="0" fontId="44" fillId="0" borderId="0" xfId="0" applyFont="1" applyAlignment="1" applyProtection="1">
      <alignment horizontal="right"/>
      <protection locked="0"/>
    </xf>
    <xf numFmtId="0" fontId="26" fillId="0" borderId="28" xfId="12" applyFont="1" applyBorder="1" applyAlignment="1">
      <alignment horizontal="center" vertical="center" wrapText="1"/>
    </xf>
    <xf numFmtId="0" fontId="26" fillId="0" borderId="12" xfId="12" applyFont="1" applyBorder="1" applyAlignment="1">
      <alignment horizontal="center" vertical="center" wrapText="1"/>
    </xf>
    <xf numFmtId="0" fontId="26" fillId="0" borderId="6" xfId="12" applyFont="1" applyBorder="1" applyAlignment="1">
      <alignment horizontal="center" vertical="center" wrapText="1"/>
    </xf>
    <xf numFmtId="0" fontId="26" fillId="0" borderId="8" xfId="12" applyFont="1" applyBorder="1" applyAlignment="1">
      <alignment horizontal="center" vertical="center" textRotation="90" wrapText="1"/>
    </xf>
    <xf numFmtId="0" fontId="26" fillId="0" borderId="18" xfId="12" applyFont="1" applyBorder="1" applyAlignment="1">
      <alignment horizontal="center" vertical="center" textRotation="90" wrapText="1"/>
    </xf>
    <xf numFmtId="0" fontId="26" fillId="0" borderId="8" xfId="12" applyFont="1" applyBorder="1" applyAlignment="1">
      <alignment horizontal="center" vertical="center" wrapText="1"/>
    </xf>
    <xf numFmtId="0" fontId="26" fillId="0" borderId="18" xfId="12" applyFont="1" applyBorder="1" applyAlignment="1">
      <alignment horizontal="center" vertical="center" wrapText="1"/>
    </xf>
    <xf numFmtId="165" fontId="18" fillId="0" borderId="0" xfId="0" applyNumberFormat="1" applyFont="1" applyAlignment="1" applyProtection="1">
      <alignment horizontal="center" vertical="center" wrapText="1"/>
      <protection locked="0"/>
    </xf>
    <xf numFmtId="0" fontId="27" fillId="5" borderId="17" xfId="0" applyFont="1" applyFill="1" applyBorder="1" applyAlignment="1" applyProtection="1">
      <alignment horizontal="right"/>
      <protection locked="0"/>
    </xf>
    <xf numFmtId="0" fontId="27" fillId="5" borderId="39" xfId="0" applyFont="1" applyFill="1" applyBorder="1" applyAlignment="1" applyProtection="1">
      <alignment horizontal="right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6" fillId="0" borderId="25" xfId="0" applyFont="1" applyBorder="1" applyAlignment="1">
      <alignment horizontal="center" vertical="center" textRotation="90" wrapText="1"/>
    </xf>
    <xf numFmtId="0" fontId="26" fillId="0" borderId="27" xfId="0" applyFont="1" applyBorder="1" applyAlignment="1">
      <alignment horizontal="center" vertical="center" textRotation="90" wrapText="1"/>
    </xf>
    <xf numFmtId="0" fontId="27" fillId="0" borderId="70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27" fillId="0" borderId="47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165" fontId="38" fillId="0" borderId="0" xfId="0" applyNumberFormat="1" applyFont="1" applyAlignment="1" applyProtection="1">
      <alignment horizontal="right" wrapText="1"/>
      <protection locked="0"/>
    </xf>
    <xf numFmtId="0" fontId="29" fillId="0" borderId="0" xfId="0" applyFont="1" applyAlignment="1" applyProtection="1">
      <alignment horizontal="center"/>
      <protection locked="0"/>
    </xf>
    <xf numFmtId="0" fontId="13" fillId="0" borderId="6" xfId="12" applyFont="1" applyBorder="1" applyAlignment="1">
      <alignment horizontal="center" vertical="center" wrapText="1"/>
    </xf>
    <xf numFmtId="0" fontId="13" fillId="0" borderId="1" xfId="12" applyFont="1" applyBorder="1" applyAlignment="1">
      <alignment horizontal="center" vertical="center" wrapText="1"/>
    </xf>
    <xf numFmtId="0" fontId="13" fillId="0" borderId="18" xfId="12" applyFont="1" applyBorder="1" applyAlignment="1">
      <alignment horizontal="center" vertical="center" wrapText="1"/>
    </xf>
    <xf numFmtId="0" fontId="52" fillId="0" borderId="0" xfId="0" applyFont="1" applyAlignment="1" applyProtection="1">
      <alignment horizontal="right" vertical="top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0" fillId="0" borderId="37" xfId="0" applyFont="1" applyBorder="1" applyAlignment="1" applyProtection="1">
      <alignment horizontal="center" vertical="center" wrapText="1"/>
      <protection locked="0"/>
    </xf>
    <xf numFmtId="0" fontId="40" fillId="0" borderId="20" xfId="0" applyFont="1" applyBorder="1" applyAlignment="1" applyProtection="1">
      <alignment horizontal="center" vertical="center" wrapText="1"/>
      <protection locked="0"/>
    </xf>
    <xf numFmtId="0" fontId="40" fillId="0" borderId="40" xfId="0" applyFont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165" fontId="59" fillId="0" borderId="0" xfId="0" applyNumberFormat="1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165" fontId="7" fillId="0" borderId="25" xfId="0" applyNumberFormat="1" applyFont="1" applyBorder="1" applyAlignment="1">
      <alignment horizontal="center" vertical="center" wrapText="1"/>
    </xf>
    <xf numFmtId="165" fontId="7" fillId="0" borderId="27" xfId="0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 wrapText="1"/>
    </xf>
    <xf numFmtId="165" fontId="7" fillId="0" borderId="18" xfId="0" applyNumberFormat="1" applyFont="1" applyBorder="1" applyAlignment="1">
      <alignment horizontal="center" vertical="center"/>
    </xf>
    <xf numFmtId="165" fontId="7" fillId="0" borderId="18" xfId="0" applyNumberFormat="1" applyFont="1" applyBorder="1" applyAlignment="1">
      <alignment horizontal="center" vertical="center" wrapText="1"/>
    </xf>
    <xf numFmtId="165" fontId="7" fillId="0" borderId="49" xfId="0" applyNumberFormat="1" applyFont="1" applyBorder="1" applyAlignment="1">
      <alignment horizontal="center" vertical="center" wrapText="1"/>
    </xf>
    <xf numFmtId="165" fontId="7" fillId="0" borderId="71" xfId="0" applyNumberFormat="1" applyFont="1" applyBorder="1" applyAlignment="1">
      <alignment horizontal="center" vertical="center" wrapText="1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9" fillId="0" borderId="17" xfId="0" applyFont="1" applyBorder="1" applyAlignment="1" applyProtection="1">
      <alignment horizontal="right" vertical="top"/>
      <protection locked="0"/>
    </xf>
    <xf numFmtId="0" fontId="32" fillId="0" borderId="17" xfId="0" applyFont="1" applyBorder="1" applyProtection="1"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165" fontId="38" fillId="0" borderId="17" xfId="0" applyNumberFormat="1" applyFont="1" applyBorder="1" applyAlignment="1" applyProtection="1">
      <alignment horizontal="right" vertical="center" wrapText="1"/>
      <protection locked="0"/>
    </xf>
    <xf numFmtId="0" fontId="38" fillId="0" borderId="17" xfId="0" applyFont="1" applyBorder="1" applyAlignment="1" applyProtection="1">
      <alignment horizontal="right"/>
      <protection locked="0"/>
    </xf>
    <xf numFmtId="0" fontId="57" fillId="0" borderId="0" xfId="0" applyFont="1" applyAlignment="1" applyProtection="1">
      <alignment horizontal="right"/>
      <protection locked="0"/>
    </xf>
    <xf numFmtId="0" fontId="7" fillId="0" borderId="40" xfId="0" applyFont="1" applyBorder="1" applyAlignment="1">
      <alignment horizontal="left" vertical="center" wrapText="1" indent="1"/>
    </xf>
    <xf numFmtId="0" fontId="7" fillId="0" borderId="19" xfId="0" applyFont="1" applyBorder="1" applyAlignment="1">
      <alignment horizontal="left" vertical="center" wrapText="1" inden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50" fillId="0" borderId="0" xfId="7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48" fillId="0" borderId="0" xfId="0" applyFont="1" applyAlignment="1">
      <alignment horizontal="right"/>
    </xf>
    <xf numFmtId="0" fontId="57" fillId="0" borderId="0" xfId="0" applyFont="1" applyAlignment="1">
      <alignment horizontal="right" vertical="center" wrapText="1"/>
    </xf>
    <xf numFmtId="0" fontId="76" fillId="0" borderId="0" xfId="0" applyFont="1" applyAlignment="1">
      <alignment horizontal="right" vertical="top" wrapText="1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6" fillId="0" borderId="40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49" fillId="0" borderId="17" xfId="0" applyFont="1" applyBorder="1" applyAlignment="1" applyProtection="1">
      <alignment horizontal="right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72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25" fillId="0" borderId="46" xfId="0" applyFont="1" applyBorder="1" applyAlignment="1" applyProtection="1">
      <alignment horizontal="center"/>
      <protection locked="0"/>
    </xf>
    <xf numFmtId="0" fontId="25" fillId="0" borderId="37" xfId="0" applyFont="1" applyBorder="1" applyAlignment="1" applyProtection="1">
      <alignment horizontal="center"/>
      <protection locked="0"/>
    </xf>
    <xf numFmtId="49" fontId="81" fillId="0" borderId="81" xfId="0" applyNumberFormat="1" applyFont="1" applyBorder="1" applyAlignment="1">
      <alignment horizontal="right" vertical="center"/>
    </xf>
    <xf numFmtId="0" fontId="81" fillId="0" borderId="79" xfId="11" applyFont="1" applyBorder="1" applyAlignment="1">
      <alignment horizontal="left" vertical="center" wrapText="1"/>
    </xf>
    <xf numFmtId="49" fontId="81" fillId="0" borderId="80" xfId="0" applyNumberFormat="1" applyFont="1" applyBorder="1" applyAlignment="1">
      <alignment horizontal="left" vertical="center"/>
    </xf>
    <xf numFmtId="49" fontId="81" fillId="0" borderId="80" xfId="0" applyNumberFormat="1" applyFont="1" applyBorder="1" applyAlignment="1">
      <alignment horizontal="right" vertical="center"/>
    </xf>
    <xf numFmtId="0" fontId="37" fillId="0" borderId="0" xfId="0" applyFont="1" applyAlignment="1">
      <alignment horizontal="right" vertical="top" wrapText="1"/>
    </xf>
    <xf numFmtId="0" fontId="78" fillId="0" borderId="0" xfId="0" applyFont="1" applyAlignment="1">
      <alignment horizontal="center" vertical="center" wrapText="1"/>
    </xf>
    <xf numFmtId="49" fontId="79" fillId="0" borderId="0" xfId="11" applyNumberFormat="1" applyFont="1" applyAlignment="1">
      <alignment horizontal="right"/>
    </xf>
    <xf numFmtId="49" fontId="80" fillId="0" borderId="73" xfId="11" applyNumberFormat="1" applyFont="1" applyBorder="1" applyAlignment="1">
      <alignment horizontal="center" vertical="center" wrapText="1"/>
    </xf>
    <xf numFmtId="49" fontId="80" fillId="0" borderId="74" xfId="11" applyNumberFormat="1" applyFont="1" applyBorder="1" applyAlignment="1">
      <alignment horizontal="center" vertical="center" wrapText="1"/>
    </xf>
    <xf numFmtId="49" fontId="80" fillId="0" borderId="75" xfId="11" applyNumberFormat="1" applyFont="1" applyBorder="1" applyAlignment="1">
      <alignment horizontal="center" vertical="center" wrapText="1"/>
    </xf>
    <xf numFmtId="49" fontId="0" fillId="0" borderId="76" xfId="0" applyNumberFormat="1" applyBorder="1" applyAlignment="1">
      <alignment horizontal="center"/>
    </xf>
    <xf numFmtId="49" fontId="0" fillId="0" borderId="77" xfId="0" applyNumberFormat="1" applyBorder="1" applyAlignment="1">
      <alignment horizontal="center"/>
    </xf>
    <xf numFmtId="49" fontId="0" fillId="0" borderId="78" xfId="0" applyNumberFormat="1" applyBorder="1" applyAlignment="1">
      <alignment horizontal="center"/>
    </xf>
    <xf numFmtId="0" fontId="29" fillId="0" borderId="0" xfId="0" applyFont="1" applyAlignment="1">
      <alignment horizontal="center"/>
    </xf>
    <xf numFmtId="0" fontId="36" fillId="0" borderId="0" xfId="14" applyAlignment="1">
      <alignment horizontal="center"/>
    </xf>
    <xf numFmtId="0" fontId="38" fillId="0" borderId="0" xfId="13" applyFont="1" applyAlignment="1" applyProtection="1">
      <alignment horizontal="right" vertical="center" wrapText="1"/>
      <protection locked="0"/>
    </xf>
    <xf numFmtId="0" fontId="14" fillId="0" borderId="0" xfId="13" applyAlignment="1" applyProtection="1">
      <alignment horizontal="right" vertical="center" wrapText="1"/>
      <protection locked="0"/>
    </xf>
    <xf numFmtId="0" fontId="18" fillId="0" borderId="0" xfId="13" applyFont="1" applyAlignment="1" applyProtection="1">
      <alignment horizontal="center" vertical="center" wrapText="1"/>
      <protection locked="0"/>
    </xf>
    <xf numFmtId="0" fontId="26" fillId="0" borderId="0" xfId="13" applyFont="1" applyAlignment="1" applyProtection="1">
      <alignment horizontal="center" vertical="center" wrapText="1"/>
      <protection locked="0"/>
    </xf>
    <xf numFmtId="0" fontId="28" fillId="0" borderId="0" xfId="13" applyFont="1" applyAlignment="1" applyProtection="1">
      <alignment horizontal="right" vertical="center"/>
      <protection locked="0"/>
    </xf>
    <xf numFmtId="0" fontId="18" fillId="0" borderId="28" xfId="13" applyFont="1" applyBorder="1" applyAlignment="1" applyProtection="1">
      <alignment horizontal="center" vertical="center" wrapText="1"/>
      <protection locked="0"/>
    </xf>
    <xf numFmtId="0" fontId="18" fillId="0" borderId="10" xfId="13" applyFont="1" applyBorder="1" applyAlignment="1" applyProtection="1">
      <alignment horizontal="center" vertical="center" wrapText="1"/>
      <protection locked="0"/>
    </xf>
    <xf numFmtId="0" fontId="44" fillId="0" borderId="4" xfId="13" applyFont="1" applyBorder="1" applyAlignment="1" applyProtection="1">
      <alignment horizontal="center" vertical="center" textRotation="90"/>
      <protection locked="0"/>
    </xf>
    <xf numFmtId="0" fontId="44" fillId="0" borderId="2" xfId="13" applyFont="1" applyBorder="1" applyAlignment="1" applyProtection="1">
      <alignment horizontal="center" vertical="center" textRotation="90"/>
      <protection locked="0"/>
    </xf>
    <xf numFmtId="0" fontId="5" fillId="0" borderId="47" xfId="13" applyFont="1" applyBorder="1" applyAlignment="1" applyProtection="1">
      <alignment horizontal="center" vertical="center" wrapText="1"/>
      <protection locked="0"/>
    </xf>
    <xf numFmtId="0" fontId="5" fillId="0" borderId="11" xfId="13" applyFont="1" applyBorder="1" applyAlignment="1" applyProtection="1">
      <alignment horizontal="center" vertical="center"/>
      <protection locked="0"/>
    </xf>
    <xf numFmtId="0" fontId="42" fillId="0" borderId="0" xfId="14" applyFont="1" applyAlignment="1">
      <alignment horizontal="center" vertical="center" wrapText="1"/>
    </xf>
    <xf numFmtId="0" fontId="42" fillId="0" borderId="0" xfId="14" applyFont="1" applyAlignment="1">
      <alignment horizontal="center" vertical="center"/>
    </xf>
    <xf numFmtId="0" fontId="20" fillId="0" borderId="40" xfId="14" applyFont="1" applyBorder="1" applyAlignment="1">
      <alignment horizontal="left"/>
    </xf>
    <xf numFmtId="0" fontId="20" fillId="0" borderId="19" xfId="14" applyFont="1" applyBorder="1" applyAlignment="1">
      <alignment horizontal="left"/>
    </xf>
    <xf numFmtId="3" fontId="36" fillId="0" borderId="0" xfId="14" applyNumberFormat="1" applyAlignment="1">
      <alignment horizontal="center"/>
    </xf>
    <xf numFmtId="0" fontId="39" fillId="0" borderId="0" xfId="14" applyFont="1" applyAlignment="1">
      <alignment horizontal="right"/>
    </xf>
    <xf numFmtId="0" fontId="42" fillId="0" borderId="0" xfId="14" applyFont="1" applyAlignment="1">
      <alignment horizontal="center"/>
    </xf>
    <xf numFmtId="165" fontId="0" fillId="0" borderId="2" xfId="0" applyNumberFormat="1" applyBorder="1" applyAlignment="1" applyProtection="1">
      <alignment vertical="center" wrapText="1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165" fontId="0" fillId="0" borderId="10" xfId="0" applyNumberFormat="1" applyBorder="1" applyAlignment="1" applyProtection="1">
      <alignment horizontal="left" vertical="center" wrapText="1"/>
      <protection locked="0"/>
    </xf>
    <xf numFmtId="0" fontId="82" fillId="7" borderId="0" xfId="0" applyFont="1" applyFill="1" applyAlignment="1">
      <alignment horizontal="center" vertical="top" wrapText="1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83" fillId="0" borderId="2" xfId="0" applyFont="1" applyBorder="1" applyAlignment="1">
      <alignment horizontal="left" vertical="top" wrapText="1"/>
    </xf>
    <xf numFmtId="3" fontId="83" fillId="0" borderId="2" xfId="0" applyNumberFormat="1" applyFont="1" applyBorder="1" applyAlignment="1">
      <alignment horizontal="right" vertical="top" wrapText="1"/>
    </xf>
    <xf numFmtId="0" fontId="84" fillId="0" borderId="2" xfId="0" applyFont="1" applyBorder="1" applyAlignment="1">
      <alignment horizontal="left" vertical="top" wrapText="1"/>
    </xf>
    <xf numFmtId="3" fontId="84" fillId="0" borderId="2" xfId="0" applyNumberFormat="1" applyFont="1" applyBorder="1" applyAlignment="1">
      <alignment horizontal="right" vertical="top" wrapText="1"/>
    </xf>
  </cellXfs>
  <cellStyles count="16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5000000}"/>
    <cellStyle name="Normál" xfId="0" builtinId="0"/>
    <cellStyle name="Normál 4" xfId="6" xr:uid="{00000000-0005-0000-0000-000007000000}"/>
    <cellStyle name="Normál_15elotv1melléklet" xfId="7" xr:uid="{00000000-0005-0000-0000-000008000000}"/>
    <cellStyle name="Normál_27elotv2tablak" xfId="8" xr:uid="{00000000-0005-0000-0000-000009000000}"/>
    <cellStyle name="Normál_I.fejezet" xfId="9" xr:uid="{00000000-0005-0000-0000-00000A000000}"/>
    <cellStyle name="Normál_KTGVET98 2" xfId="10" xr:uid="{00000000-0005-0000-0000-00000B000000}"/>
    <cellStyle name="Normal_KTRSZJ" xfId="11" xr:uid="{00000000-0005-0000-0000-00000C000000}"/>
    <cellStyle name="Normál_KVRENMUNKA" xfId="12" xr:uid="{00000000-0005-0000-0000-00000D000000}"/>
    <cellStyle name="Normál_VAGYONK" xfId="13" xr:uid="{00000000-0005-0000-0000-00000E000000}"/>
    <cellStyle name="Normál_VAGYONKIM" xfId="14" xr:uid="{00000000-0005-0000-0000-00000F000000}"/>
    <cellStyle name="Százalék 2" xfId="15" xr:uid="{00000000-0005-0000-0000-000010000000}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B26"/>
  <sheetViews>
    <sheetView zoomScale="120" zoomScaleNormal="120" workbookViewId="0">
      <selection activeCell="BA21" sqref="BA21"/>
    </sheetView>
  </sheetViews>
  <sheetFormatPr defaultRowHeight="12.75" x14ac:dyDescent="0.2"/>
  <cols>
    <col min="1" max="1" width="20.83203125" customWidth="1"/>
    <col min="2" max="2" width="71.83203125" customWidth="1"/>
  </cols>
  <sheetData>
    <row r="1" spans="1:2" x14ac:dyDescent="0.2">
      <c r="A1" t="s">
        <v>1030</v>
      </c>
    </row>
    <row r="2" spans="1:2" ht="18.75" x14ac:dyDescent="0.2">
      <c r="A2" s="1051" t="s">
        <v>473</v>
      </c>
      <c r="B2" s="1051"/>
    </row>
    <row r="3" spans="1:2" ht="15" x14ac:dyDescent="0.25">
      <c r="A3" s="282"/>
      <c r="B3" s="283"/>
    </row>
    <row r="4" spans="1:2" ht="14.25" x14ac:dyDescent="0.2">
      <c r="A4" s="284" t="s">
        <v>474</v>
      </c>
      <c r="B4" s="285" t="s">
        <v>475</v>
      </c>
    </row>
    <row r="5" spans="1:2" x14ac:dyDescent="0.2">
      <c r="A5" s="286"/>
      <c r="B5" s="286"/>
    </row>
    <row r="6" spans="1:2" ht="18.75" x14ac:dyDescent="0.3">
      <c r="A6" s="1052" t="s">
        <v>487</v>
      </c>
      <c r="B6" s="1052"/>
    </row>
    <row r="7" spans="1:2" x14ac:dyDescent="0.2">
      <c r="A7" s="286" t="s">
        <v>476</v>
      </c>
      <c r="B7" s="286" t="s">
        <v>477</v>
      </c>
    </row>
    <row r="8" spans="1:2" x14ac:dyDescent="0.2">
      <c r="A8" s="286" t="s">
        <v>478</v>
      </c>
      <c r="B8" s="286" t="s">
        <v>492</v>
      </c>
    </row>
    <row r="9" spans="1:2" x14ac:dyDescent="0.2">
      <c r="A9" s="286" t="s">
        <v>1021</v>
      </c>
      <c r="B9" s="286" t="str">
        <f>CONCATENATE(LOWER('Z_1.mell.'!A3))</f>
        <v>2025. évi zárszámadásának összevont pénzügyi mérlege</v>
      </c>
    </row>
    <row r="10" spans="1:2" x14ac:dyDescent="0.2">
      <c r="A10" s="286" t="s">
        <v>1042</v>
      </c>
      <c r="B10" s="286" t="s">
        <v>479</v>
      </c>
    </row>
    <row r="11" spans="1:2" x14ac:dyDescent="0.2">
      <c r="A11" s="286" t="s">
        <v>483</v>
      </c>
      <c r="B11" s="286" t="s">
        <v>480</v>
      </c>
    </row>
    <row r="12" spans="1:2" x14ac:dyDescent="0.2">
      <c r="A12" s="286" t="s">
        <v>481</v>
      </c>
      <c r="B12" s="286" t="s">
        <v>482</v>
      </c>
    </row>
    <row r="13" spans="1:2" s="290" customFormat="1" ht="51" x14ac:dyDescent="0.2">
      <c r="A13" s="866" t="s">
        <v>484</v>
      </c>
      <c r="B13" s="867" t="s">
        <v>1022</v>
      </c>
    </row>
    <row r="14" spans="1:2" x14ac:dyDescent="0.2">
      <c r="A14" s="286" t="s">
        <v>486</v>
      </c>
      <c r="B14" s="286" t="s">
        <v>1019</v>
      </c>
    </row>
    <row r="15" spans="1:2" x14ac:dyDescent="0.2">
      <c r="A15" s="286" t="s">
        <v>1023</v>
      </c>
      <c r="B15" s="286" t="s">
        <v>485</v>
      </c>
    </row>
    <row r="16" spans="1:2" x14ac:dyDescent="0.2">
      <c r="A16" s="286" t="s">
        <v>494</v>
      </c>
      <c r="B16" s="286" t="s">
        <v>867</v>
      </c>
    </row>
    <row r="17" spans="1:2" x14ac:dyDescent="0.2">
      <c r="A17" s="286" t="s">
        <v>1043</v>
      </c>
      <c r="B17" t="s">
        <v>929</v>
      </c>
    </row>
    <row r="18" spans="1:2" x14ac:dyDescent="0.2">
      <c r="A18" s="286" t="s">
        <v>1024</v>
      </c>
      <c r="B18" t="s">
        <v>1086</v>
      </c>
    </row>
    <row r="19" spans="1:2" x14ac:dyDescent="0.2">
      <c r="A19" s="286" t="s">
        <v>1025</v>
      </c>
      <c r="B19" s="286" t="s">
        <v>1087</v>
      </c>
    </row>
    <row r="20" spans="1:2" x14ac:dyDescent="0.2">
      <c r="A20" s="286" t="s">
        <v>1026</v>
      </c>
      <c r="B20" t="s">
        <v>938</v>
      </c>
    </row>
    <row r="21" spans="1:2" x14ac:dyDescent="0.2">
      <c r="A21" s="286" t="s">
        <v>1027</v>
      </c>
      <c r="B21" t="str">
        <f>'Z_12.mell'!A3</f>
        <v>KÖLTSÉGVETÉSI SZERVEK MARADVÁNYÁNAK ALAKULÁSA</v>
      </c>
    </row>
    <row r="22" spans="1:2" x14ac:dyDescent="0.2">
      <c r="A22" s="286" t="s">
        <v>1028</v>
      </c>
      <c r="B22" t="s">
        <v>939</v>
      </c>
    </row>
    <row r="23" spans="1:2" s="290" customFormat="1" ht="25.5" x14ac:dyDescent="0.2">
      <c r="A23" s="866" t="s">
        <v>1029</v>
      </c>
      <c r="B23" s="2" t="s">
        <v>1088</v>
      </c>
    </row>
    <row r="24" spans="1:2" x14ac:dyDescent="0.2">
      <c r="A24" s="286" t="s">
        <v>1044</v>
      </c>
      <c r="B24" t="s">
        <v>1067</v>
      </c>
    </row>
    <row r="25" spans="1:2" x14ac:dyDescent="0.2">
      <c r="A25" s="286" t="s">
        <v>1045</v>
      </c>
      <c r="B25" t="s">
        <v>953</v>
      </c>
    </row>
    <row r="26" spans="1:2" x14ac:dyDescent="0.2">
      <c r="A26" s="286" t="s">
        <v>1046</v>
      </c>
      <c r="B26" t="s">
        <v>954</v>
      </c>
    </row>
  </sheetData>
  <mergeCells count="2">
    <mergeCell ref="A2:B2"/>
    <mergeCell ref="A6:B6"/>
  </mergeCells>
  <phoneticPr fontId="2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L27"/>
  <sheetViews>
    <sheetView zoomScale="120" zoomScaleNormal="120" workbookViewId="0">
      <selection activeCell="BA21" sqref="BA21"/>
    </sheetView>
  </sheetViews>
  <sheetFormatPr defaultColWidth="9.33203125" defaultRowHeight="12.75" x14ac:dyDescent="0.2"/>
  <cols>
    <col min="1" max="1" width="54.1640625" style="15" customWidth="1"/>
    <col min="2" max="2" width="13.5" style="14" customWidth="1"/>
    <col min="3" max="3" width="16.33203125" style="14" customWidth="1"/>
    <col min="4" max="4" width="13.83203125" style="14" customWidth="1"/>
    <col min="5" max="5" width="14.1640625" style="14" customWidth="1"/>
    <col min="6" max="6" width="13.5" style="14" customWidth="1"/>
    <col min="7" max="8" width="12.83203125" style="14" customWidth="1"/>
    <col min="9" max="9" width="13.83203125" style="14" customWidth="1"/>
    <col min="10" max="16384" width="9.33203125" style="14"/>
  </cols>
  <sheetData>
    <row r="1" spans="1:12" ht="13.15" customHeight="1" x14ac:dyDescent="0.2">
      <c r="A1" s="1086" t="str">
        <f>CONCATENATE("6. melléklet ",Z_ALAPADATOK!A7," ",Z_ALAPADATOK!B7," ",Z_ALAPADATOK!C7," ",Z_ALAPADATOK!D7," ",Z_ALAPADATOK!E7," ",Z_ALAPADATOK!F7," ",Z_ALAPADATOK!G7," ",Z_ALAPADATOK!H7)</f>
        <v>6. melléklet a  / 2026. (  ) társulási határozathoz</v>
      </c>
      <c r="B1" s="1086"/>
      <c r="C1" s="1086"/>
      <c r="D1" s="1086"/>
      <c r="E1" s="1086"/>
      <c r="F1" s="1086"/>
      <c r="H1" s="433"/>
      <c r="I1" s="433"/>
      <c r="J1" s="433"/>
      <c r="K1" s="433"/>
      <c r="L1" s="433"/>
    </row>
    <row r="2" spans="1:12" ht="13.15" hidden="1" customHeight="1" x14ac:dyDescent="0.2">
      <c r="A2" s="214"/>
      <c r="B2" s="215"/>
      <c r="C2" s="215"/>
      <c r="D2" s="215"/>
      <c r="E2" s="215"/>
      <c r="F2" s="215"/>
      <c r="G2" s="711"/>
    </row>
    <row r="3" spans="1:12" ht="24.75" customHeight="1" x14ac:dyDescent="0.2">
      <c r="A3" s="1110" t="s">
        <v>876</v>
      </c>
      <c r="B3" s="1110"/>
      <c r="C3" s="1110"/>
      <c r="D3" s="1110"/>
      <c r="E3" s="1110"/>
      <c r="F3" s="1110"/>
      <c r="G3" s="711"/>
    </row>
    <row r="4" spans="1:12" ht="23.25" customHeight="1" thickBot="1" x14ac:dyDescent="0.3">
      <c r="A4" s="214"/>
      <c r="B4" s="215"/>
      <c r="C4" s="215"/>
      <c r="D4" s="215"/>
      <c r="E4" s="215"/>
      <c r="F4" s="216" t="s">
        <v>1031</v>
      </c>
      <c r="G4" s="711"/>
    </row>
    <row r="5" spans="1:12" s="16" customFormat="1" ht="48.75" customHeight="1" thickBot="1" x14ac:dyDescent="0.25">
      <c r="A5" s="217" t="s">
        <v>42</v>
      </c>
      <c r="B5" s="190" t="s">
        <v>40</v>
      </c>
      <c r="C5" s="190" t="s">
        <v>41</v>
      </c>
      <c r="D5" s="190" t="str">
        <f>+CONCATENATE("Felhasználás   ",LEFT(Z_ÖSSZEFÜGGÉSEK!A6,4)-1,". XII. 31-ig")</f>
        <v>Felhasználás   2024. XII. 31-ig</v>
      </c>
      <c r="E5" s="190" t="str">
        <f>+CONCATENATE("Teljesítés",CHAR(10),LEFT(Z_ÖSSZEFÜGGÉSEK!A6,4),". XII. 31-ig")</f>
        <v>Teljesítés
2025. XII. 31-ig</v>
      </c>
      <c r="F5" s="191" t="str">
        <f>+CONCATENATE("Összes teljesítés",CHAR(10),LEFT(Z_ÖSSZEFÜGGÉSEK!A6,4),". XII. 31-ig")</f>
        <v>Összes teljesítés
2025. XII. 31-ig</v>
      </c>
      <c r="G5" s="711"/>
    </row>
    <row r="6" spans="1:12" ht="15.2" customHeight="1" thickBot="1" x14ac:dyDescent="0.25">
      <c r="A6" s="218" t="s">
        <v>314</v>
      </c>
      <c r="B6" s="219" t="s">
        <v>315</v>
      </c>
      <c r="C6" s="219" t="s">
        <v>316</v>
      </c>
      <c r="D6" s="219" t="s">
        <v>318</v>
      </c>
      <c r="E6" s="219" t="s">
        <v>319</v>
      </c>
      <c r="F6" s="220" t="s">
        <v>353</v>
      </c>
      <c r="G6" s="711"/>
    </row>
    <row r="7" spans="1:12" x14ac:dyDescent="0.2">
      <c r="A7" s="354" t="s">
        <v>1096</v>
      </c>
      <c r="B7" s="1241">
        <v>1835200</v>
      </c>
      <c r="C7" s="1242"/>
      <c r="D7" s="1241"/>
      <c r="E7" s="1241">
        <v>1835200</v>
      </c>
      <c r="F7" s="19">
        <f>D7+E7</f>
        <v>1835200</v>
      </c>
      <c r="G7" s="711"/>
    </row>
    <row r="8" spans="1:12" x14ac:dyDescent="0.2">
      <c r="A8" s="422"/>
      <c r="B8" s="355"/>
      <c r="C8" s="356"/>
      <c r="D8" s="355"/>
      <c r="E8" s="355"/>
      <c r="F8" s="357">
        <f>D8+E8</f>
        <v>0</v>
      </c>
      <c r="G8" s="711"/>
    </row>
    <row r="9" spans="1:12" x14ac:dyDescent="0.2">
      <c r="A9" s="422"/>
      <c r="B9" s="355"/>
      <c r="C9" s="356"/>
      <c r="D9" s="355"/>
      <c r="E9" s="355"/>
      <c r="F9" s="357">
        <f>D9+E9</f>
        <v>0</v>
      </c>
      <c r="G9" s="711"/>
    </row>
    <row r="10" spans="1:12" x14ac:dyDescent="0.2">
      <c r="A10" s="422"/>
      <c r="B10" s="355"/>
      <c r="C10" s="356"/>
      <c r="D10" s="355"/>
      <c r="E10" s="355"/>
      <c r="F10" s="357">
        <f>D10+E10</f>
        <v>0</v>
      </c>
      <c r="G10" s="711"/>
    </row>
    <row r="11" spans="1:12" x14ac:dyDescent="0.2">
      <c r="A11" s="422"/>
      <c r="B11" s="355"/>
      <c r="C11" s="356"/>
      <c r="D11" s="355"/>
      <c r="E11" s="355"/>
      <c r="F11" s="357">
        <f>D11+E11</f>
        <v>0</v>
      </c>
      <c r="G11" s="711"/>
    </row>
    <row r="12" spans="1:12" x14ac:dyDescent="0.2">
      <c r="A12" s="422"/>
      <c r="B12" s="355"/>
      <c r="C12" s="356"/>
      <c r="D12" s="355"/>
      <c r="E12" s="355"/>
      <c r="F12" s="357">
        <f t="shared" ref="F12:F14" si="0">D12+E12</f>
        <v>0</v>
      </c>
      <c r="G12" s="711"/>
    </row>
    <row r="13" spans="1:12" x14ac:dyDescent="0.2">
      <c r="A13" s="422"/>
      <c r="B13" s="355"/>
      <c r="C13" s="356"/>
      <c r="D13" s="355"/>
      <c r="E13" s="355"/>
      <c r="F13" s="357">
        <f t="shared" si="0"/>
        <v>0</v>
      </c>
      <c r="G13" s="711"/>
    </row>
    <row r="14" spans="1:12" ht="13.5" thickBot="1" x14ac:dyDescent="0.25">
      <c r="A14" s="422"/>
      <c r="B14" s="355"/>
      <c r="C14" s="356"/>
      <c r="D14" s="355"/>
      <c r="E14" s="355"/>
      <c r="F14" s="357">
        <f t="shared" si="0"/>
        <v>0</v>
      </c>
      <c r="G14" s="711"/>
    </row>
    <row r="15" spans="1:12" s="17" customFormat="1" ht="18" customHeight="1" thickBot="1" x14ac:dyDescent="0.25">
      <c r="A15" s="42" t="s">
        <v>38</v>
      </c>
      <c r="B15" s="43">
        <f>SUM(B7:B14)</f>
        <v>1835200</v>
      </c>
      <c r="C15" s="30"/>
      <c r="D15" s="43">
        <f>SUM(D7:D14)</f>
        <v>0</v>
      </c>
      <c r="E15" s="43">
        <f>SUM(E7:E14)</f>
        <v>1835200</v>
      </c>
      <c r="F15" s="20">
        <f>SUM(F7:F14)</f>
        <v>1835200</v>
      </c>
      <c r="G15" s="711"/>
    </row>
    <row r="16" spans="1:12" x14ac:dyDescent="0.2">
      <c r="G16" s="711"/>
    </row>
    <row r="17" spans="7:7" x14ac:dyDescent="0.2">
      <c r="G17" s="711"/>
    </row>
    <row r="18" spans="7:7" x14ac:dyDescent="0.2">
      <c r="G18" s="711"/>
    </row>
    <row r="19" spans="7:7" x14ac:dyDescent="0.2">
      <c r="G19" s="711"/>
    </row>
    <row r="20" spans="7:7" x14ac:dyDescent="0.2">
      <c r="G20" s="711"/>
    </row>
    <row r="21" spans="7:7" x14ac:dyDescent="0.2">
      <c r="G21" s="711"/>
    </row>
    <row r="22" spans="7:7" x14ac:dyDescent="0.2">
      <c r="G22" s="711"/>
    </row>
    <row r="23" spans="7:7" x14ac:dyDescent="0.2">
      <c r="G23" s="711"/>
    </row>
    <row r="24" spans="7:7" x14ac:dyDescent="0.2">
      <c r="G24" s="711"/>
    </row>
    <row r="25" spans="7:7" x14ac:dyDescent="0.2">
      <c r="G25" s="711"/>
    </row>
    <row r="26" spans="7:7" x14ac:dyDescent="0.2">
      <c r="G26" s="711"/>
    </row>
    <row r="27" spans="7:7" x14ac:dyDescent="0.2">
      <c r="G27" s="711"/>
    </row>
  </sheetData>
  <mergeCells count="2">
    <mergeCell ref="A3:F3"/>
    <mergeCell ref="A1:F1"/>
  </mergeCells>
  <phoneticPr fontId="0" type="noConversion"/>
  <printOptions horizontalCentered="1"/>
  <pageMargins left="0.7" right="0.7" top="0.75" bottom="0.75" header="0.3" footer="0.3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34"/>
  <sheetViews>
    <sheetView zoomScale="80" zoomScaleNormal="80" zoomScaleSheetLayoutView="100" workbookViewId="0">
      <selection activeCell="BA21" sqref="BA21"/>
    </sheetView>
  </sheetViews>
  <sheetFormatPr defaultRowHeight="12.75" x14ac:dyDescent="0.2"/>
  <cols>
    <col min="1" max="1" width="4" customWidth="1"/>
    <col min="2" max="2" width="24.1640625" customWidth="1"/>
    <col min="3" max="3" width="29.6640625" customWidth="1"/>
    <col min="4" max="4" width="16.83203125" customWidth="1"/>
    <col min="5" max="6" width="13.83203125" customWidth="1"/>
    <col min="7" max="7" width="14.5" customWidth="1"/>
    <col min="8" max="8" width="15.83203125" customWidth="1"/>
    <col min="9" max="9" width="29.83203125" customWidth="1"/>
  </cols>
  <sheetData>
    <row r="1" spans="1:10" ht="15" customHeight="1" x14ac:dyDescent="0.2">
      <c r="A1" s="1086" t="str">
        <f>CONCATENATE("7. melléklet ",Z_ALAPADATOK!A7," ",Z_ALAPADATOK!B7," ",Z_ALAPADATOK!C7," ",Z_ALAPADATOK!D7," ",Z_ALAPADATOK!E7," ",Z_ALAPADATOK!F7," ",Z_ALAPADATOK!G7," ",Z_ALAPADATOK!H7)</f>
        <v>7. melléklet a  / 2026. (  ) társulási határozathoz</v>
      </c>
      <c r="B1" s="1086"/>
      <c r="C1" s="1086"/>
      <c r="D1" s="1086"/>
      <c r="E1" s="1086"/>
      <c r="F1" s="1086"/>
      <c r="G1" s="1086"/>
      <c r="H1" s="1086"/>
      <c r="I1" s="1086"/>
    </row>
    <row r="2" spans="1:10" ht="11.1" customHeight="1" x14ac:dyDescent="0.25">
      <c r="B2" s="520"/>
      <c r="C2" s="613"/>
      <c r="D2" s="613"/>
      <c r="E2" s="613"/>
      <c r="F2" s="613"/>
      <c r="G2" s="613"/>
      <c r="J2" s="711"/>
    </row>
    <row r="3" spans="1:10" ht="23.45" customHeight="1" x14ac:dyDescent="0.2">
      <c r="B3" s="1113" t="s">
        <v>867</v>
      </c>
      <c r="C3" s="1113"/>
      <c r="D3" s="1113"/>
      <c r="E3" s="1113"/>
      <c r="F3" s="1113"/>
      <c r="G3" s="1113"/>
      <c r="H3" s="1113"/>
      <c r="I3" s="1113"/>
      <c r="J3" s="711"/>
    </row>
    <row r="4" spans="1:10" ht="30.6" customHeight="1" thickBot="1" x14ac:dyDescent="0.3">
      <c r="B4" s="364"/>
      <c r="C4" s="364"/>
      <c r="D4" s="364"/>
      <c r="E4" s="364"/>
      <c r="F4" s="364"/>
      <c r="G4" s="364"/>
      <c r="J4" s="711"/>
    </row>
    <row r="5" spans="1:10" s="588" customFormat="1" ht="26.45" customHeight="1" x14ac:dyDescent="0.2">
      <c r="A5" s="1114" t="s">
        <v>415</v>
      </c>
      <c r="B5" s="1116" t="s">
        <v>868</v>
      </c>
      <c r="C5" s="1118" t="s">
        <v>869</v>
      </c>
      <c r="D5" s="1120" t="s">
        <v>870</v>
      </c>
      <c r="E5" s="1122" t="s">
        <v>1090</v>
      </c>
      <c r="F5" s="1122"/>
      <c r="G5" s="1122"/>
      <c r="H5" s="1122"/>
      <c r="I5" s="1123" t="s">
        <v>871</v>
      </c>
      <c r="J5" s="711"/>
    </row>
    <row r="6" spans="1:10" s="591" customFormat="1" ht="72" thickBot="1" x14ac:dyDescent="0.25">
      <c r="A6" s="1115"/>
      <c r="B6" s="1117"/>
      <c r="C6" s="1119"/>
      <c r="D6" s="1121"/>
      <c r="E6" s="589" t="s">
        <v>872</v>
      </c>
      <c r="F6" s="589" t="s">
        <v>873</v>
      </c>
      <c r="G6" s="589" t="s">
        <v>931</v>
      </c>
      <c r="H6" s="590" t="s">
        <v>874</v>
      </c>
      <c r="I6" s="1124"/>
      <c r="J6" s="711"/>
    </row>
    <row r="7" spans="1:10" s="597" customFormat="1" ht="35.450000000000003" customHeight="1" x14ac:dyDescent="0.25">
      <c r="A7" s="592" t="s">
        <v>5</v>
      </c>
      <c r="B7" s="593"/>
      <c r="C7" s="594"/>
      <c r="D7" s="594"/>
      <c r="E7" s="594"/>
      <c r="F7" s="594"/>
      <c r="G7" s="594"/>
      <c r="H7" s="595"/>
      <c r="I7" s="596" t="s">
        <v>875</v>
      </c>
      <c r="J7" s="711"/>
    </row>
    <row r="8" spans="1:10" s="597" customFormat="1" ht="30" customHeight="1" x14ac:dyDescent="0.25">
      <c r="A8" s="598" t="s">
        <v>6</v>
      </c>
      <c r="B8" s="599"/>
      <c r="C8" s="600"/>
      <c r="D8" s="600"/>
      <c r="E8" s="600"/>
      <c r="F8" s="600"/>
      <c r="G8" s="600"/>
      <c r="H8" s="601"/>
      <c r="I8" s="602"/>
      <c r="J8" s="711"/>
    </row>
    <row r="9" spans="1:10" s="597" customFormat="1" ht="30" customHeight="1" x14ac:dyDescent="0.25">
      <c r="A9" s="598" t="s">
        <v>7</v>
      </c>
      <c r="B9" s="599"/>
      <c r="C9" s="600"/>
      <c r="D9" s="600"/>
      <c r="E9" s="600"/>
      <c r="F9" s="600"/>
      <c r="G9" s="600"/>
      <c r="H9" s="601"/>
      <c r="I9" s="602"/>
      <c r="J9" s="711"/>
    </row>
    <row r="10" spans="1:10" s="597" customFormat="1" ht="30" customHeight="1" x14ac:dyDescent="0.25">
      <c r="A10" s="598" t="s">
        <v>8</v>
      </c>
      <c r="B10" s="599"/>
      <c r="C10" s="600"/>
      <c r="D10" s="600"/>
      <c r="E10" s="600"/>
      <c r="F10" s="600"/>
      <c r="G10" s="600"/>
      <c r="H10" s="601"/>
      <c r="I10" s="602"/>
      <c r="J10" s="711"/>
    </row>
    <row r="11" spans="1:10" s="597" customFormat="1" ht="30" customHeight="1" thickBot="1" x14ac:dyDescent="0.3">
      <c r="A11" s="598" t="s">
        <v>9</v>
      </c>
      <c r="B11" s="599"/>
      <c r="C11" s="600"/>
      <c r="D11" s="600"/>
      <c r="E11" s="600"/>
      <c r="F11" s="600"/>
      <c r="G11" s="600"/>
      <c r="H11" s="601"/>
      <c r="I11" s="602"/>
      <c r="J11" s="711"/>
    </row>
    <row r="12" spans="1:10" s="612" customFormat="1" ht="15" thickBot="1" x14ac:dyDescent="0.25">
      <c r="A12" s="607" t="s">
        <v>10</v>
      </c>
      <c r="B12" s="1111" t="s">
        <v>499</v>
      </c>
      <c r="C12" s="1112"/>
      <c r="D12" s="608" t="s">
        <v>38</v>
      </c>
      <c r="E12" s="609"/>
      <c r="F12" s="609"/>
      <c r="G12" s="609"/>
      <c r="H12" s="610"/>
      <c r="I12" s="611"/>
      <c r="J12" s="711"/>
    </row>
    <row r="13" spans="1:10" x14ac:dyDescent="0.2">
      <c r="B13" s="41" t="s">
        <v>499</v>
      </c>
      <c r="C13" s="41"/>
      <c r="D13" s="41"/>
      <c r="E13" s="41"/>
      <c r="F13" s="41"/>
      <c r="G13" s="41"/>
      <c r="J13" s="711"/>
    </row>
    <row r="14" spans="1:10" x14ac:dyDescent="0.2">
      <c r="B14" s="41"/>
      <c r="C14" s="41"/>
      <c r="D14" s="41"/>
      <c r="E14" s="41"/>
      <c r="F14" s="41"/>
      <c r="G14" s="41"/>
      <c r="J14" s="711"/>
    </row>
    <row r="15" spans="1:10" x14ac:dyDescent="0.2">
      <c r="B15" s="41"/>
      <c r="C15" s="41"/>
      <c r="D15" s="41"/>
      <c r="E15" s="41"/>
      <c r="F15" s="41"/>
      <c r="G15" s="41"/>
      <c r="J15" s="711"/>
    </row>
    <row r="16" spans="1:10" ht="1.9" customHeight="1" x14ac:dyDescent="0.2">
      <c r="B16" s="41"/>
      <c r="C16" s="41"/>
      <c r="D16" s="41"/>
      <c r="E16" s="41"/>
      <c r="F16" s="41"/>
      <c r="G16" s="41"/>
      <c r="J16" s="711"/>
    </row>
    <row r="17" spans="2:10" ht="12.75" hidden="1" customHeight="1" x14ac:dyDescent="0.2">
      <c r="B17" s="41"/>
      <c r="C17" s="41"/>
      <c r="D17" s="41"/>
      <c r="E17" s="41"/>
      <c r="F17" s="41"/>
      <c r="G17" s="41"/>
      <c r="J17" s="711"/>
    </row>
    <row r="18" spans="2:10" ht="12.75" hidden="1" customHeight="1" x14ac:dyDescent="0.2">
      <c r="B18" s="41"/>
      <c r="C18" s="41"/>
      <c r="D18" s="41"/>
      <c r="E18" s="41"/>
      <c r="F18" s="41"/>
      <c r="G18" s="41"/>
      <c r="J18" s="711"/>
    </row>
    <row r="19" spans="2:10" ht="12.75" hidden="1" customHeight="1" x14ac:dyDescent="0.2">
      <c r="B19" s="41"/>
      <c r="C19" s="41"/>
      <c r="D19" s="41"/>
      <c r="E19" s="41"/>
      <c r="F19" s="41"/>
      <c r="G19" s="41"/>
      <c r="J19" s="711"/>
    </row>
    <row r="20" spans="2:10" ht="12.75" hidden="1" customHeight="1" x14ac:dyDescent="0.2">
      <c r="B20" s="41"/>
      <c r="C20" s="41"/>
      <c r="D20" s="41"/>
      <c r="E20" s="41"/>
      <c r="F20" s="41"/>
      <c r="G20" s="41"/>
      <c r="J20" s="711"/>
    </row>
    <row r="21" spans="2:10" x14ac:dyDescent="0.2">
      <c r="B21" s="41"/>
      <c r="C21" s="41"/>
      <c r="D21" s="41"/>
      <c r="E21" s="41"/>
      <c r="F21" s="41"/>
      <c r="G21" s="41"/>
    </row>
    <row r="22" spans="2:10" x14ac:dyDescent="0.2">
      <c r="B22" s="41"/>
      <c r="C22" s="41"/>
      <c r="D22" s="41"/>
      <c r="E22" s="41"/>
      <c r="F22" s="41"/>
      <c r="G22" s="41"/>
    </row>
    <row r="23" spans="2:10" x14ac:dyDescent="0.2">
      <c r="B23" s="41"/>
      <c r="C23" s="41"/>
      <c r="D23" s="41"/>
      <c r="E23" s="41"/>
      <c r="F23" s="41"/>
      <c r="G23" s="41"/>
    </row>
    <row r="24" spans="2:10" x14ac:dyDescent="0.2">
      <c r="B24" s="41"/>
      <c r="C24" s="41"/>
      <c r="D24" s="41"/>
      <c r="E24" s="41"/>
      <c r="F24" s="41"/>
      <c r="G24" s="41"/>
    </row>
    <row r="25" spans="2:10" x14ac:dyDescent="0.2">
      <c r="B25" s="41"/>
      <c r="C25" s="41"/>
      <c r="D25" s="41"/>
      <c r="E25" s="41"/>
      <c r="F25" s="41"/>
      <c r="G25" s="41"/>
    </row>
    <row r="26" spans="2:10" x14ac:dyDescent="0.2">
      <c r="B26" s="41"/>
      <c r="C26" s="41"/>
      <c r="D26" s="41"/>
      <c r="E26" s="41"/>
      <c r="F26" s="41"/>
      <c r="G26" s="41"/>
    </row>
    <row r="27" spans="2:10" x14ac:dyDescent="0.2">
      <c r="B27" s="41"/>
      <c r="C27" s="41"/>
      <c r="D27" s="41"/>
      <c r="E27" s="41"/>
      <c r="F27" s="41"/>
      <c r="G27" s="41"/>
    </row>
    <row r="28" spans="2:10" x14ac:dyDescent="0.2">
      <c r="B28" s="41"/>
      <c r="C28" s="41"/>
      <c r="D28" s="41"/>
      <c r="E28" s="41"/>
      <c r="F28" s="41"/>
      <c r="G28" s="41"/>
    </row>
    <row r="29" spans="2:10" x14ac:dyDescent="0.2">
      <c r="B29" s="41"/>
      <c r="C29" s="41"/>
      <c r="D29" s="41"/>
      <c r="E29" s="41"/>
      <c r="F29" s="41"/>
      <c r="G29" s="41"/>
    </row>
    <row r="30" spans="2:10" x14ac:dyDescent="0.2">
      <c r="B30" s="41"/>
      <c r="C30" s="41"/>
      <c r="D30" s="41"/>
      <c r="E30" s="41"/>
      <c r="F30" s="41"/>
      <c r="G30" s="41"/>
    </row>
    <row r="31" spans="2:10" x14ac:dyDescent="0.2">
      <c r="B31" s="41"/>
      <c r="C31" s="41"/>
      <c r="D31" s="41"/>
      <c r="E31" s="41"/>
      <c r="F31" s="41"/>
      <c r="G31" s="41"/>
    </row>
    <row r="32" spans="2:10" x14ac:dyDescent="0.2">
      <c r="B32" s="41"/>
      <c r="C32" s="41"/>
      <c r="D32" s="41"/>
      <c r="E32" s="41"/>
      <c r="F32" s="41"/>
      <c r="G32" s="41"/>
    </row>
    <row r="33" spans="2:7" x14ac:dyDescent="0.2">
      <c r="B33" s="41"/>
      <c r="C33" s="41"/>
      <c r="D33" s="41"/>
      <c r="E33" s="41"/>
      <c r="F33" s="41"/>
      <c r="G33" s="41"/>
    </row>
    <row r="34" spans="2:7" x14ac:dyDescent="0.2">
      <c r="B34" s="41"/>
      <c r="C34" s="41"/>
      <c r="D34" s="41"/>
      <c r="E34" s="41"/>
      <c r="F34" s="41"/>
      <c r="G34" s="41"/>
    </row>
    <row r="35" spans="2:7" x14ac:dyDescent="0.2">
      <c r="B35" s="41"/>
      <c r="C35" s="41"/>
      <c r="D35" s="41"/>
      <c r="E35" s="41"/>
      <c r="F35" s="41"/>
      <c r="G35" s="41"/>
    </row>
    <row r="36" spans="2:7" x14ac:dyDescent="0.2">
      <c r="B36" s="41"/>
      <c r="C36" s="41"/>
      <c r="D36" s="41"/>
      <c r="E36" s="41"/>
      <c r="F36" s="41"/>
      <c r="G36" s="41"/>
    </row>
    <row r="37" spans="2:7" x14ac:dyDescent="0.2">
      <c r="B37" s="41"/>
      <c r="C37" s="41"/>
      <c r="D37" s="41"/>
      <c r="E37" s="41"/>
      <c r="F37" s="41"/>
      <c r="G37" s="41"/>
    </row>
    <row r="38" spans="2:7" x14ac:dyDescent="0.2">
      <c r="B38" s="41"/>
      <c r="C38" s="41"/>
      <c r="D38" s="41"/>
      <c r="E38" s="41"/>
      <c r="F38" s="41"/>
      <c r="G38" s="41"/>
    </row>
    <row r="39" spans="2:7" x14ac:dyDescent="0.2">
      <c r="B39" s="41"/>
      <c r="C39" s="41"/>
      <c r="D39" s="41"/>
      <c r="E39" s="41"/>
      <c r="F39" s="41"/>
      <c r="G39" s="41"/>
    </row>
    <row r="40" spans="2:7" x14ac:dyDescent="0.2">
      <c r="B40" s="41"/>
      <c r="C40" s="41"/>
      <c r="D40" s="41"/>
      <c r="E40" s="41"/>
      <c r="F40" s="41"/>
      <c r="G40" s="41"/>
    </row>
    <row r="41" spans="2:7" x14ac:dyDescent="0.2">
      <c r="B41" s="41"/>
      <c r="C41" s="41"/>
      <c r="D41" s="41"/>
      <c r="E41" s="41"/>
      <c r="F41" s="41"/>
      <c r="G41" s="41"/>
    </row>
    <row r="42" spans="2:7" x14ac:dyDescent="0.2">
      <c r="B42" s="41"/>
      <c r="C42" s="41"/>
      <c r="D42" s="41"/>
      <c r="E42" s="41"/>
      <c r="F42" s="41"/>
      <c r="G42" s="41"/>
    </row>
    <row r="43" spans="2:7" x14ac:dyDescent="0.2">
      <c r="B43" s="41"/>
      <c r="C43" s="41"/>
      <c r="D43" s="41"/>
      <c r="E43" s="41"/>
      <c r="F43" s="41"/>
      <c r="G43" s="41"/>
    </row>
    <row r="44" spans="2:7" x14ac:dyDescent="0.2">
      <c r="B44" s="41"/>
      <c r="C44" s="41"/>
      <c r="D44" s="41"/>
      <c r="E44" s="41"/>
      <c r="F44" s="41"/>
      <c r="G44" s="41"/>
    </row>
    <row r="45" spans="2:7" x14ac:dyDescent="0.2">
      <c r="B45" s="41"/>
      <c r="C45" s="41"/>
      <c r="D45" s="41"/>
      <c r="E45" s="41"/>
      <c r="F45" s="41"/>
      <c r="G45" s="41"/>
    </row>
    <row r="46" spans="2:7" x14ac:dyDescent="0.2">
      <c r="B46" s="41"/>
      <c r="C46" s="41"/>
      <c r="D46" s="41"/>
      <c r="E46" s="41"/>
      <c r="F46" s="41"/>
      <c r="G46" s="41"/>
    </row>
    <row r="47" spans="2:7" x14ac:dyDescent="0.2">
      <c r="B47" s="41"/>
      <c r="C47" s="41"/>
      <c r="D47" s="41"/>
      <c r="E47" s="41"/>
      <c r="F47" s="41"/>
      <c r="G47" s="41"/>
    </row>
    <row r="48" spans="2:7" x14ac:dyDescent="0.2">
      <c r="B48" s="41"/>
      <c r="C48" s="41"/>
      <c r="D48" s="41"/>
      <c r="E48" s="41"/>
      <c r="F48" s="41"/>
      <c r="G48" s="41"/>
    </row>
    <row r="49" spans="2:7" x14ac:dyDescent="0.2">
      <c r="B49" s="41"/>
      <c r="C49" s="41"/>
      <c r="D49" s="41"/>
      <c r="E49" s="41"/>
      <c r="F49" s="41"/>
      <c r="G49" s="41"/>
    </row>
    <row r="50" spans="2:7" x14ac:dyDescent="0.2">
      <c r="B50" s="41"/>
      <c r="C50" s="41"/>
      <c r="D50" s="41"/>
      <c r="E50" s="41"/>
      <c r="F50" s="41"/>
      <c r="G50" s="41"/>
    </row>
    <row r="51" spans="2:7" x14ac:dyDescent="0.2">
      <c r="B51" s="41"/>
      <c r="C51" s="41"/>
      <c r="D51" s="41"/>
      <c r="E51" s="41"/>
      <c r="F51" s="41"/>
      <c r="G51" s="41"/>
    </row>
    <row r="52" spans="2:7" x14ac:dyDescent="0.2">
      <c r="B52" s="41"/>
      <c r="C52" s="41"/>
      <c r="D52" s="41"/>
      <c r="E52" s="41"/>
      <c r="F52" s="41"/>
      <c r="G52" s="41"/>
    </row>
    <row r="53" spans="2:7" x14ac:dyDescent="0.2">
      <c r="B53" s="41"/>
      <c r="C53" s="41"/>
      <c r="D53" s="41"/>
      <c r="E53" s="41"/>
      <c r="F53" s="41"/>
      <c r="G53" s="41"/>
    </row>
    <row r="54" spans="2:7" x14ac:dyDescent="0.2">
      <c r="B54" s="41"/>
      <c r="C54" s="41"/>
      <c r="D54" s="41"/>
      <c r="E54" s="41"/>
      <c r="F54" s="41"/>
      <c r="G54" s="41"/>
    </row>
    <row r="55" spans="2:7" x14ac:dyDescent="0.2">
      <c r="B55" s="41"/>
      <c r="C55" s="41"/>
      <c r="D55" s="41"/>
      <c r="E55" s="41"/>
      <c r="F55" s="41"/>
      <c r="G55" s="41"/>
    </row>
    <row r="56" spans="2:7" x14ac:dyDescent="0.2">
      <c r="B56" s="41"/>
      <c r="C56" s="41"/>
      <c r="D56" s="41"/>
      <c r="E56" s="41"/>
      <c r="F56" s="41"/>
      <c r="G56" s="41"/>
    </row>
    <row r="57" spans="2:7" x14ac:dyDescent="0.2">
      <c r="B57" s="41"/>
      <c r="C57" s="41"/>
      <c r="D57" s="41"/>
      <c r="E57" s="41"/>
      <c r="F57" s="41"/>
      <c r="G57" s="41"/>
    </row>
    <row r="58" spans="2:7" x14ac:dyDescent="0.2">
      <c r="B58" s="41"/>
      <c r="C58" s="41"/>
      <c r="D58" s="41"/>
      <c r="E58" s="41"/>
      <c r="F58" s="41"/>
      <c r="G58" s="41"/>
    </row>
    <row r="59" spans="2:7" x14ac:dyDescent="0.2">
      <c r="B59" s="41"/>
      <c r="C59" s="41"/>
      <c r="D59" s="41"/>
      <c r="E59" s="41"/>
      <c r="F59" s="41"/>
      <c r="G59" s="41"/>
    </row>
    <row r="60" spans="2:7" x14ac:dyDescent="0.2">
      <c r="B60" s="41"/>
      <c r="C60" s="41"/>
      <c r="D60" s="41"/>
      <c r="E60" s="41"/>
      <c r="F60" s="41"/>
      <c r="G60" s="41"/>
    </row>
    <row r="61" spans="2:7" x14ac:dyDescent="0.2">
      <c r="B61" s="41"/>
      <c r="C61" s="41"/>
      <c r="D61" s="41"/>
      <c r="E61" s="41"/>
      <c r="F61" s="41"/>
      <c r="G61" s="41"/>
    </row>
    <row r="62" spans="2:7" x14ac:dyDescent="0.2">
      <c r="B62" s="41"/>
      <c r="C62" s="41"/>
      <c r="D62" s="41"/>
      <c r="E62" s="41"/>
      <c r="F62" s="41"/>
      <c r="G62" s="41"/>
    </row>
    <row r="63" spans="2:7" x14ac:dyDescent="0.2">
      <c r="B63" s="41"/>
      <c r="C63" s="41"/>
      <c r="D63" s="41"/>
      <c r="E63" s="41"/>
      <c r="F63" s="41"/>
      <c r="G63" s="41"/>
    </row>
    <row r="64" spans="2:7" x14ac:dyDescent="0.2">
      <c r="B64" s="41"/>
      <c r="C64" s="41"/>
      <c r="D64" s="41"/>
      <c r="E64" s="41"/>
      <c r="F64" s="41"/>
      <c r="G64" s="41"/>
    </row>
    <row r="65" spans="2:7" x14ac:dyDescent="0.2">
      <c r="B65" s="41"/>
      <c r="C65" s="41"/>
      <c r="D65" s="41"/>
      <c r="E65" s="41"/>
      <c r="F65" s="41"/>
      <c r="G65" s="41"/>
    </row>
    <row r="66" spans="2:7" x14ac:dyDescent="0.2">
      <c r="B66" s="41"/>
      <c r="C66" s="41"/>
      <c r="D66" s="41"/>
      <c r="E66" s="41"/>
      <c r="F66" s="41"/>
      <c r="G66" s="41"/>
    </row>
    <row r="67" spans="2:7" x14ac:dyDescent="0.2">
      <c r="B67" s="41"/>
      <c r="C67" s="41"/>
      <c r="D67" s="41"/>
      <c r="E67" s="41"/>
      <c r="F67" s="41"/>
      <c r="G67" s="41"/>
    </row>
    <row r="68" spans="2:7" x14ac:dyDescent="0.2">
      <c r="B68" s="41"/>
      <c r="C68" s="41"/>
      <c r="D68" s="41"/>
      <c r="E68" s="41"/>
      <c r="F68" s="41"/>
      <c r="G68" s="41"/>
    </row>
    <row r="69" spans="2:7" x14ac:dyDescent="0.2">
      <c r="B69" s="41"/>
      <c r="C69" s="41"/>
      <c r="D69" s="41"/>
      <c r="E69" s="41"/>
      <c r="F69" s="41"/>
      <c r="G69" s="41"/>
    </row>
    <row r="70" spans="2:7" x14ac:dyDescent="0.2">
      <c r="B70" s="41"/>
      <c r="C70" s="41"/>
      <c r="D70" s="41"/>
      <c r="E70" s="41"/>
      <c r="F70" s="41"/>
      <c r="G70" s="41"/>
    </row>
    <row r="71" spans="2:7" x14ac:dyDescent="0.2">
      <c r="B71" s="41"/>
      <c r="C71" s="41"/>
      <c r="D71" s="41"/>
      <c r="E71" s="41"/>
      <c r="F71" s="41"/>
      <c r="G71" s="41"/>
    </row>
    <row r="72" spans="2:7" x14ac:dyDescent="0.2">
      <c r="B72" s="41"/>
      <c r="C72" s="41"/>
      <c r="D72" s="41"/>
      <c r="E72" s="41"/>
      <c r="F72" s="41"/>
      <c r="G72" s="41"/>
    </row>
    <row r="73" spans="2:7" x14ac:dyDescent="0.2">
      <c r="B73" s="41"/>
      <c r="C73" s="41"/>
      <c r="D73" s="41"/>
      <c r="E73" s="41"/>
      <c r="F73" s="41"/>
      <c r="G73" s="41"/>
    </row>
    <row r="74" spans="2:7" x14ac:dyDescent="0.2">
      <c r="B74" s="41"/>
      <c r="C74" s="41"/>
      <c r="D74" s="41"/>
      <c r="E74" s="41"/>
      <c r="F74" s="41"/>
      <c r="G74" s="41"/>
    </row>
    <row r="75" spans="2:7" x14ac:dyDescent="0.2">
      <c r="B75" s="41"/>
      <c r="C75" s="41"/>
      <c r="D75" s="41"/>
      <c r="E75" s="41"/>
      <c r="F75" s="41"/>
      <c r="G75" s="41"/>
    </row>
    <row r="76" spans="2:7" x14ac:dyDescent="0.2">
      <c r="B76" s="41"/>
      <c r="C76" s="41"/>
      <c r="D76" s="41"/>
      <c r="E76" s="41"/>
      <c r="F76" s="41"/>
      <c r="G76" s="41"/>
    </row>
    <row r="77" spans="2:7" x14ac:dyDescent="0.2">
      <c r="B77" s="41"/>
      <c r="C77" s="41"/>
      <c r="D77" s="41"/>
      <c r="E77" s="41"/>
      <c r="F77" s="41"/>
      <c r="G77" s="41"/>
    </row>
    <row r="78" spans="2:7" x14ac:dyDescent="0.2">
      <c r="B78" s="41"/>
      <c r="C78" s="41"/>
      <c r="D78" s="41"/>
      <c r="E78" s="41"/>
      <c r="F78" s="41"/>
      <c r="G78" s="41"/>
    </row>
    <row r="79" spans="2:7" x14ac:dyDescent="0.2">
      <c r="B79" s="41"/>
      <c r="C79" s="41"/>
      <c r="D79" s="41"/>
      <c r="E79" s="41"/>
      <c r="F79" s="41"/>
      <c r="G79" s="41"/>
    </row>
    <row r="80" spans="2:7" x14ac:dyDescent="0.2">
      <c r="B80" s="41"/>
      <c r="C80" s="41"/>
      <c r="D80" s="41"/>
      <c r="E80" s="41"/>
      <c r="F80" s="41"/>
      <c r="G80" s="41"/>
    </row>
    <row r="81" spans="2:7" x14ac:dyDescent="0.2">
      <c r="B81" s="41"/>
      <c r="C81" s="41"/>
      <c r="D81" s="41"/>
      <c r="E81" s="41"/>
      <c r="F81" s="41"/>
      <c r="G81" s="41"/>
    </row>
    <row r="82" spans="2:7" x14ac:dyDescent="0.2">
      <c r="B82" s="41"/>
      <c r="C82" s="41"/>
      <c r="D82" s="41"/>
      <c r="E82" s="41"/>
      <c r="F82" s="41"/>
      <c r="G82" s="41"/>
    </row>
    <row r="83" spans="2:7" x14ac:dyDescent="0.2">
      <c r="B83" s="41"/>
      <c r="C83" s="41"/>
      <c r="D83" s="41"/>
      <c r="E83" s="41"/>
      <c r="F83" s="41"/>
      <c r="G83" s="41"/>
    </row>
    <row r="84" spans="2:7" x14ac:dyDescent="0.2">
      <c r="B84" s="41"/>
      <c r="C84" s="41"/>
      <c r="D84" s="41"/>
      <c r="E84" s="41"/>
      <c r="F84" s="41"/>
      <c r="G84" s="41"/>
    </row>
    <row r="85" spans="2:7" x14ac:dyDescent="0.2">
      <c r="B85" s="41"/>
      <c r="C85" s="41"/>
      <c r="D85" s="41"/>
      <c r="E85" s="41"/>
      <c r="F85" s="41"/>
      <c r="G85" s="41"/>
    </row>
    <row r="86" spans="2:7" x14ac:dyDescent="0.2">
      <c r="B86" s="41"/>
      <c r="C86" s="41"/>
      <c r="D86" s="41"/>
      <c r="E86" s="41"/>
      <c r="F86" s="41"/>
      <c r="G86" s="41"/>
    </row>
    <row r="87" spans="2:7" x14ac:dyDescent="0.2">
      <c r="B87" s="41"/>
      <c r="C87" s="41"/>
      <c r="D87" s="41"/>
      <c r="E87" s="41"/>
      <c r="F87" s="41"/>
      <c r="G87" s="41"/>
    </row>
    <row r="88" spans="2:7" x14ac:dyDescent="0.2">
      <c r="B88" s="41"/>
      <c r="C88" s="41"/>
      <c r="D88" s="41"/>
      <c r="E88" s="41"/>
      <c r="F88" s="41"/>
      <c r="G88" s="41"/>
    </row>
    <row r="89" spans="2:7" x14ac:dyDescent="0.2">
      <c r="B89" s="41"/>
      <c r="C89" s="41"/>
      <c r="D89" s="41"/>
      <c r="E89" s="41"/>
      <c r="F89" s="41"/>
      <c r="G89" s="41"/>
    </row>
    <row r="90" spans="2:7" x14ac:dyDescent="0.2">
      <c r="B90" s="41"/>
      <c r="C90" s="41"/>
      <c r="D90" s="41"/>
      <c r="E90" s="41"/>
      <c r="F90" s="41"/>
      <c r="G90" s="41"/>
    </row>
    <row r="91" spans="2:7" x14ac:dyDescent="0.2">
      <c r="B91" s="41"/>
      <c r="C91" s="41"/>
      <c r="D91" s="41"/>
      <c r="E91" s="41"/>
      <c r="F91" s="41"/>
      <c r="G91" s="41"/>
    </row>
    <row r="92" spans="2:7" x14ac:dyDescent="0.2">
      <c r="B92" s="41"/>
      <c r="C92" s="41"/>
      <c r="D92" s="41"/>
      <c r="E92" s="41"/>
      <c r="F92" s="41"/>
      <c r="G92" s="41"/>
    </row>
    <row r="93" spans="2:7" x14ac:dyDescent="0.2">
      <c r="B93" s="41"/>
      <c r="C93" s="41"/>
      <c r="D93" s="41"/>
      <c r="E93" s="41"/>
      <c r="F93" s="41"/>
      <c r="G93" s="41"/>
    </row>
    <row r="94" spans="2:7" x14ac:dyDescent="0.2">
      <c r="B94" s="41"/>
      <c r="C94" s="41"/>
      <c r="D94" s="41"/>
      <c r="E94" s="41"/>
      <c r="F94" s="41"/>
      <c r="G94" s="41"/>
    </row>
    <row r="95" spans="2:7" x14ac:dyDescent="0.2">
      <c r="B95" s="41"/>
      <c r="C95" s="41"/>
      <c r="D95" s="41"/>
      <c r="E95" s="41"/>
      <c r="F95" s="41"/>
      <c r="G95" s="41"/>
    </row>
    <row r="96" spans="2:7" x14ac:dyDescent="0.2">
      <c r="B96" s="41"/>
      <c r="C96" s="41"/>
      <c r="D96" s="41"/>
      <c r="E96" s="41"/>
      <c r="F96" s="41"/>
      <c r="G96" s="41"/>
    </row>
    <row r="97" spans="2:7" x14ac:dyDescent="0.2">
      <c r="B97" s="41"/>
      <c r="C97" s="41"/>
      <c r="D97" s="41"/>
      <c r="E97" s="41"/>
      <c r="F97" s="41"/>
      <c r="G97" s="41"/>
    </row>
    <row r="98" spans="2:7" x14ac:dyDescent="0.2">
      <c r="B98" s="41"/>
      <c r="C98" s="41"/>
      <c r="D98" s="41"/>
      <c r="E98" s="41"/>
      <c r="F98" s="41"/>
      <c r="G98" s="41"/>
    </row>
    <row r="99" spans="2:7" x14ac:dyDescent="0.2">
      <c r="B99" s="41"/>
      <c r="C99" s="41"/>
      <c r="D99" s="41"/>
      <c r="E99" s="41"/>
      <c r="F99" s="41"/>
      <c r="G99" s="41"/>
    </row>
    <row r="100" spans="2:7" x14ac:dyDescent="0.2">
      <c r="B100" s="41"/>
      <c r="C100" s="41"/>
      <c r="D100" s="41"/>
      <c r="E100" s="41"/>
      <c r="F100" s="41"/>
      <c r="G100" s="41"/>
    </row>
    <row r="101" spans="2:7" x14ac:dyDescent="0.2">
      <c r="B101" s="41"/>
      <c r="C101" s="41"/>
      <c r="D101" s="41"/>
      <c r="E101" s="41"/>
      <c r="F101" s="41"/>
      <c r="G101" s="41"/>
    </row>
    <row r="102" spans="2:7" x14ac:dyDescent="0.2">
      <c r="B102" s="41"/>
      <c r="C102" s="41"/>
      <c r="D102" s="41"/>
      <c r="E102" s="41"/>
      <c r="F102" s="41"/>
      <c r="G102" s="41"/>
    </row>
    <row r="103" spans="2:7" x14ac:dyDescent="0.2">
      <c r="B103" s="41"/>
      <c r="C103" s="41"/>
      <c r="D103" s="41"/>
      <c r="E103" s="41"/>
      <c r="F103" s="41"/>
      <c r="G103" s="41"/>
    </row>
    <row r="104" spans="2:7" x14ac:dyDescent="0.2">
      <c r="B104" s="41"/>
      <c r="C104" s="41"/>
      <c r="D104" s="41"/>
      <c r="E104" s="41"/>
      <c r="F104" s="41"/>
      <c r="G104" s="41"/>
    </row>
    <row r="105" spans="2:7" x14ac:dyDescent="0.2">
      <c r="B105" s="41"/>
      <c r="C105" s="41"/>
      <c r="D105" s="41"/>
      <c r="E105" s="41"/>
      <c r="F105" s="41"/>
      <c r="G105" s="41"/>
    </row>
    <row r="106" spans="2:7" x14ac:dyDescent="0.2">
      <c r="B106" s="41"/>
      <c r="C106" s="41"/>
      <c r="D106" s="41"/>
      <c r="E106" s="41"/>
      <c r="F106" s="41"/>
      <c r="G106" s="41"/>
    </row>
    <row r="107" spans="2:7" x14ac:dyDescent="0.2">
      <c r="B107" s="41"/>
      <c r="C107" s="41"/>
      <c r="D107" s="41"/>
      <c r="E107" s="41"/>
      <c r="F107" s="41"/>
      <c r="G107" s="41"/>
    </row>
    <row r="108" spans="2:7" x14ac:dyDescent="0.2">
      <c r="B108" s="41"/>
      <c r="C108" s="41"/>
      <c r="D108" s="41"/>
      <c r="E108" s="41"/>
      <c r="F108" s="41"/>
      <c r="G108" s="41"/>
    </row>
    <row r="109" spans="2:7" x14ac:dyDescent="0.2">
      <c r="B109" s="41"/>
      <c r="C109" s="41"/>
      <c r="D109" s="41"/>
      <c r="E109" s="41"/>
      <c r="F109" s="41"/>
      <c r="G109" s="41"/>
    </row>
    <row r="110" spans="2:7" x14ac:dyDescent="0.2">
      <c r="B110" s="41"/>
      <c r="C110" s="41"/>
      <c r="D110" s="41"/>
      <c r="E110" s="41"/>
      <c r="F110" s="41"/>
      <c r="G110" s="41"/>
    </row>
    <row r="111" spans="2:7" x14ac:dyDescent="0.2">
      <c r="B111" s="41"/>
      <c r="C111" s="41"/>
      <c r="D111" s="41"/>
      <c r="E111" s="41"/>
      <c r="F111" s="41"/>
      <c r="G111" s="41"/>
    </row>
    <row r="112" spans="2:7" x14ac:dyDescent="0.2">
      <c r="B112" s="41"/>
      <c r="C112" s="41"/>
      <c r="D112" s="41"/>
      <c r="E112" s="41"/>
      <c r="F112" s="41"/>
      <c r="G112" s="41"/>
    </row>
    <row r="113" spans="2:7" x14ac:dyDescent="0.2">
      <c r="B113" s="41"/>
      <c r="C113" s="41"/>
      <c r="D113" s="41"/>
      <c r="E113" s="41"/>
      <c r="F113" s="41"/>
      <c r="G113" s="41"/>
    </row>
    <row r="114" spans="2:7" x14ac:dyDescent="0.2">
      <c r="B114" s="41"/>
      <c r="C114" s="41"/>
      <c r="D114" s="41"/>
      <c r="E114" s="41"/>
      <c r="F114" s="41"/>
      <c r="G114" s="41"/>
    </row>
    <row r="115" spans="2:7" x14ac:dyDescent="0.2">
      <c r="B115" s="41"/>
      <c r="C115" s="41"/>
      <c r="D115" s="41"/>
      <c r="E115" s="41"/>
      <c r="F115" s="41"/>
      <c r="G115" s="41"/>
    </row>
    <row r="116" spans="2:7" x14ac:dyDescent="0.2">
      <c r="B116" s="41"/>
      <c r="C116" s="41"/>
      <c r="D116" s="41"/>
      <c r="E116" s="41"/>
      <c r="F116" s="41"/>
      <c r="G116" s="41"/>
    </row>
    <row r="117" spans="2:7" x14ac:dyDescent="0.2">
      <c r="B117" s="41"/>
      <c r="C117" s="41"/>
      <c r="D117" s="41"/>
      <c r="E117" s="41"/>
      <c r="F117" s="41"/>
      <c r="G117" s="41"/>
    </row>
    <row r="118" spans="2:7" x14ac:dyDescent="0.2">
      <c r="B118" s="41"/>
      <c r="C118" s="41"/>
      <c r="D118" s="41"/>
      <c r="E118" s="41"/>
      <c r="F118" s="41"/>
      <c r="G118" s="41"/>
    </row>
    <row r="119" spans="2:7" x14ac:dyDescent="0.2">
      <c r="B119" s="41"/>
      <c r="C119" s="41"/>
      <c r="D119" s="41"/>
      <c r="E119" s="41"/>
      <c r="F119" s="41"/>
      <c r="G119" s="41"/>
    </row>
    <row r="120" spans="2:7" x14ac:dyDescent="0.2">
      <c r="B120" s="41"/>
      <c r="C120" s="41"/>
      <c r="D120" s="41"/>
      <c r="E120" s="41"/>
      <c r="F120" s="41"/>
      <c r="G120" s="41"/>
    </row>
    <row r="121" spans="2:7" x14ac:dyDescent="0.2">
      <c r="B121" s="41"/>
      <c r="C121" s="41"/>
      <c r="D121" s="41"/>
      <c r="E121" s="41"/>
      <c r="F121" s="41"/>
      <c r="G121" s="41"/>
    </row>
    <row r="122" spans="2:7" x14ac:dyDescent="0.2">
      <c r="B122" s="41"/>
      <c r="C122" s="41"/>
      <c r="D122" s="41"/>
      <c r="E122" s="41"/>
      <c r="F122" s="41"/>
      <c r="G122" s="41"/>
    </row>
    <row r="123" spans="2:7" x14ac:dyDescent="0.2">
      <c r="B123" s="41"/>
      <c r="C123" s="41"/>
      <c r="D123" s="41"/>
      <c r="E123" s="41"/>
      <c r="F123" s="41"/>
      <c r="G123" s="41"/>
    </row>
    <row r="124" spans="2:7" x14ac:dyDescent="0.2">
      <c r="B124" s="41"/>
      <c r="C124" s="41"/>
      <c r="D124" s="41"/>
      <c r="E124" s="41"/>
      <c r="F124" s="41"/>
      <c r="G124" s="41"/>
    </row>
    <row r="125" spans="2:7" x14ac:dyDescent="0.2">
      <c r="B125" s="41"/>
      <c r="C125" s="41"/>
      <c r="D125" s="41"/>
      <c r="E125" s="41"/>
      <c r="F125" s="41"/>
      <c r="G125" s="41"/>
    </row>
    <row r="126" spans="2:7" x14ac:dyDescent="0.2">
      <c r="B126" s="41"/>
      <c r="C126" s="41"/>
      <c r="D126" s="41"/>
      <c r="E126" s="41"/>
      <c r="F126" s="41"/>
      <c r="G126" s="41"/>
    </row>
    <row r="127" spans="2:7" x14ac:dyDescent="0.2">
      <c r="B127" s="41"/>
      <c r="C127" s="41"/>
      <c r="D127" s="41"/>
      <c r="E127" s="41"/>
      <c r="F127" s="41"/>
      <c r="G127" s="41"/>
    </row>
    <row r="128" spans="2:7" x14ac:dyDescent="0.2">
      <c r="B128" s="41"/>
      <c r="C128" s="41"/>
      <c r="D128" s="41"/>
      <c r="E128" s="41"/>
      <c r="F128" s="41"/>
      <c r="G128" s="41"/>
    </row>
    <row r="129" spans="2:7" x14ac:dyDescent="0.2">
      <c r="B129" s="41"/>
      <c r="C129" s="41"/>
      <c r="D129" s="41"/>
      <c r="E129" s="41"/>
      <c r="F129" s="41"/>
      <c r="G129" s="41"/>
    </row>
    <row r="130" spans="2:7" x14ac:dyDescent="0.2">
      <c r="B130" s="41"/>
      <c r="C130" s="41"/>
      <c r="D130" s="41"/>
      <c r="E130" s="41"/>
      <c r="F130" s="41"/>
      <c r="G130" s="41"/>
    </row>
    <row r="131" spans="2:7" x14ac:dyDescent="0.2">
      <c r="B131" s="41"/>
      <c r="C131" s="41"/>
      <c r="D131" s="41"/>
      <c r="E131" s="41"/>
      <c r="F131" s="41"/>
      <c r="G131" s="41"/>
    </row>
    <row r="132" spans="2:7" x14ac:dyDescent="0.2">
      <c r="B132" s="41"/>
      <c r="C132" s="41"/>
      <c r="D132" s="41"/>
      <c r="E132" s="41"/>
      <c r="F132" s="41"/>
      <c r="G132" s="41"/>
    </row>
    <row r="133" spans="2:7" x14ac:dyDescent="0.2">
      <c r="B133" s="41"/>
      <c r="C133" s="41"/>
      <c r="D133" s="41"/>
      <c r="E133" s="41"/>
      <c r="F133" s="41"/>
      <c r="G133" s="41"/>
    </row>
    <row r="134" spans="2:7" x14ac:dyDescent="0.2">
      <c r="B134" s="41"/>
      <c r="C134" s="41"/>
      <c r="D134" s="41"/>
      <c r="E134" s="41"/>
      <c r="F134" s="41"/>
      <c r="G134" s="41"/>
    </row>
  </sheetData>
  <mergeCells count="9">
    <mergeCell ref="A1:I1"/>
    <mergeCell ref="B12:C12"/>
    <mergeCell ref="B3:I3"/>
    <mergeCell ref="A5:A6"/>
    <mergeCell ref="B5:B6"/>
    <mergeCell ref="C5:C6"/>
    <mergeCell ref="D5:D6"/>
    <mergeCell ref="E5:H5"/>
    <mergeCell ref="I5:I6"/>
  </mergeCells>
  <conditionalFormatting sqref="E9:E13 B14:E14 E20:E26 B26:D26 E29:E34 B33:D34">
    <cfRule type="cellIs" dxfId="10" priority="11" stopIfTrue="1" operator="equal">
      <formula>0</formula>
    </cfRule>
  </conditionalFormatting>
  <conditionalFormatting sqref="E38:E44 B44:D44 E47:E52 B51:D52">
    <cfRule type="cellIs" dxfId="9" priority="10" stopIfTrue="1" operator="equal">
      <formula>0</formula>
    </cfRule>
  </conditionalFormatting>
  <conditionalFormatting sqref="E56:E62 B62:D62 E65:E68 B69:E70">
    <cfRule type="cellIs" dxfId="8" priority="9" stopIfTrue="1" operator="equal">
      <formula>0</formula>
    </cfRule>
  </conditionalFormatting>
  <conditionalFormatting sqref="E74:E80 B80:D80 E83:E86 B87:E87">
    <cfRule type="cellIs" dxfId="7" priority="6" stopIfTrue="1" operator="equal">
      <formula>0</formula>
    </cfRule>
  </conditionalFormatting>
  <conditionalFormatting sqref="E92:E98 B98:D98 E101:E104 B105:E106">
    <cfRule type="cellIs" dxfId="6" priority="8" stopIfTrue="1" operator="equal">
      <formula>0</formula>
    </cfRule>
  </conditionalFormatting>
  <conditionalFormatting sqref="E110:E116 B116:D116 E119:E122 B123:E124">
    <cfRule type="cellIs" dxfId="5" priority="5" stopIfTrue="1" operator="equal">
      <formula>0</formula>
    </cfRule>
  </conditionalFormatting>
  <conditionalFormatting sqref="E128:E134 B134:D134 E137:E140 B141:E141">
    <cfRule type="cellIs" dxfId="4" priority="4" stopIfTrue="1" operator="equal">
      <formula>0</formula>
    </cfRule>
  </conditionalFormatting>
  <conditionalFormatting sqref="E146:E152 B152:D152 E155:E158 B159:E160">
    <cfRule type="cellIs" dxfId="3" priority="7" stopIfTrue="1" operator="equal">
      <formula>0</formula>
    </cfRule>
  </conditionalFormatting>
  <conditionalFormatting sqref="E164:E170 B170:D170 E173:E176 B177:E177">
    <cfRule type="cellIs" dxfId="2" priority="3" stopIfTrue="1" operator="equal">
      <formula>0</formula>
    </cfRule>
  </conditionalFormatting>
  <conditionalFormatting sqref="E182:E188 B188:D188 E191:E194 B195:E195">
    <cfRule type="cellIs" dxfId="1" priority="2" stopIfTrue="1" operator="equal">
      <formula>0</formula>
    </cfRule>
  </conditionalFormatting>
  <conditionalFormatting sqref="E200:E206 B206:D206 E209:E212 B213:E213">
    <cfRule type="cellIs" dxfId="0" priority="1" stopIfTrue="1" operator="equal">
      <formula>0</formula>
    </cfRule>
  </conditionalFormatting>
  <printOptions horizontalCentered="1"/>
  <pageMargins left="0.7" right="0.7" top="0.75" bottom="0.75" header="0.3" footer="0.3"/>
  <pageSetup paperSize="256" scale="81" orientation="landscape" r:id="rId1"/>
  <headerFooter alignWithMargins="0"/>
  <rowBreaks count="5" manualBreakCount="5">
    <brk id="33" max="16383" man="1"/>
    <brk id="69" max="16383" man="1"/>
    <brk id="105" max="16383" man="1"/>
    <brk id="141" max="16383" man="1"/>
    <brk id="17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N142"/>
  <sheetViews>
    <sheetView zoomScaleNormal="100" workbookViewId="0">
      <selection activeCell="BA21" sqref="BA21"/>
    </sheetView>
  </sheetViews>
  <sheetFormatPr defaultRowHeight="12.75" x14ac:dyDescent="0.2"/>
  <cols>
    <col min="1" max="1" width="4" customWidth="1"/>
    <col min="2" max="2" width="19.1640625" customWidth="1"/>
    <col min="3" max="3" width="29.6640625" customWidth="1"/>
    <col min="4" max="4" width="17.6640625" customWidth="1"/>
    <col min="5" max="5" width="13" customWidth="1"/>
    <col min="6" max="6" width="15.1640625" customWidth="1"/>
    <col min="7" max="7" width="16.5" customWidth="1"/>
    <col min="8" max="8" width="15.83203125" customWidth="1"/>
    <col min="9" max="9" width="29.83203125" customWidth="1"/>
  </cols>
  <sheetData>
    <row r="1" spans="1:14" ht="13.9" customHeight="1" x14ac:dyDescent="0.25">
      <c r="A1" s="1125" t="str">
        <f>CONCATENATE("8. melléklet ",Z_ALAPADATOK!A7," ",Z_ALAPADATOK!B7," ",Z_ALAPADATOK!C7," ",Z_ALAPADATOK!D7," ",Z_ALAPADATOK!E7," ",Z_ALAPADATOK!F7," ",Z_ALAPADATOK!G7," ",Z_ALAPADATOK!H7)</f>
        <v>8. melléklet a  / 2026. (  ) társulási határozathoz</v>
      </c>
      <c r="B1" s="1125"/>
      <c r="C1" s="1125"/>
      <c r="D1" s="1125"/>
      <c r="E1" s="1125"/>
      <c r="F1" s="1125"/>
      <c r="G1" s="1125"/>
      <c r="H1" s="1125"/>
      <c r="I1" s="1125"/>
      <c r="K1" s="694"/>
      <c r="L1" s="694"/>
      <c r="M1" s="694"/>
    </row>
    <row r="2" spans="1:14" ht="11.1" customHeight="1" x14ac:dyDescent="0.25">
      <c r="B2" s="520"/>
      <c r="C2" s="613"/>
      <c r="D2" s="613"/>
      <c r="E2" s="613"/>
      <c r="F2" s="613"/>
      <c r="G2" s="613"/>
      <c r="J2" s="711"/>
    </row>
    <row r="3" spans="1:14" ht="18.75" x14ac:dyDescent="0.3">
      <c r="B3" s="1126" t="s">
        <v>929</v>
      </c>
      <c r="C3" s="1126"/>
      <c r="D3" s="1126"/>
      <c r="E3" s="1126"/>
      <c r="F3" s="1126"/>
      <c r="G3" s="1126"/>
      <c r="H3" s="1126"/>
      <c r="I3" s="1126"/>
      <c r="J3" s="711"/>
    </row>
    <row r="4" spans="1:14" ht="30.6" customHeight="1" thickBot="1" x14ac:dyDescent="0.3">
      <c r="B4" s="364"/>
      <c r="C4" s="364"/>
      <c r="D4" s="364"/>
      <c r="E4" s="364"/>
      <c r="F4" s="364"/>
      <c r="G4" s="364"/>
      <c r="J4" s="711"/>
      <c r="K4" s="694"/>
      <c r="L4" s="694"/>
      <c r="M4" s="694"/>
      <c r="N4" s="694"/>
    </row>
    <row r="5" spans="1:14" s="588" customFormat="1" ht="26.45" customHeight="1" x14ac:dyDescent="0.2">
      <c r="A5" s="1114" t="s">
        <v>415</v>
      </c>
      <c r="B5" s="1116" t="s">
        <v>868</v>
      </c>
      <c r="C5" s="1118" t="s">
        <v>869</v>
      </c>
      <c r="D5" s="1120" t="s">
        <v>870</v>
      </c>
      <c r="E5" s="1122" t="s">
        <v>1090</v>
      </c>
      <c r="F5" s="1122"/>
      <c r="G5" s="1122"/>
      <c r="H5" s="1122"/>
      <c r="I5" s="1123" t="s">
        <v>871</v>
      </c>
      <c r="J5" s="711"/>
    </row>
    <row r="6" spans="1:14" s="591" customFormat="1" ht="72" thickBot="1" x14ac:dyDescent="0.25">
      <c r="A6" s="1115"/>
      <c r="B6" s="1117"/>
      <c r="C6" s="1119"/>
      <c r="D6" s="1121"/>
      <c r="E6" s="589" t="s">
        <v>872</v>
      </c>
      <c r="F6" s="589" t="s">
        <v>873</v>
      </c>
      <c r="G6" s="589" t="s">
        <v>930</v>
      </c>
      <c r="H6" s="590" t="s">
        <v>874</v>
      </c>
      <c r="I6" s="1124"/>
      <c r="J6" s="711"/>
    </row>
    <row r="7" spans="1:14" s="702" customFormat="1" ht="48" x14ac:dyDescent="0.2">
      <c r="A7" s="592" t="s">
        <v>5</v>
      </c>
      <c r="B7" s="697"/>
      <c r="C7" s="698"/>
      <c r="D7" s="699"/>
      <c r="E7" s="700">
        <v>0</v>
      </c>
      <c r="F7" s="700">
        <v>0</v>
      </c>
      <c r="G7" s="700">
        <v>0</v>
      </c>
      <c r="H7" s="701">
        <v>0</v>
      </c>
      <c r="I7" s="596" t="s">
        <v>875</v>
      </c>
      <c r="J7" s="711"/>
    </row>
    <row r="8" spans="1:14" s="702" customFormat="1" ht="15.75" thickBot="1" x14ac:dyDescent="0.25">
      <c r="A8" s="598" t="s">
        <v>6</v>
      </c>
      <c r="B8" s="703"/>
      <c r="C8" s="704"/>
      <c r="D8" s="705"/>
      <c r="E8" s="706">
        <v>0</v>
      </c>
      <c r="F8" s="706">
        <v>0</v>
      </c>
      <c r="G8" s="706">
        <v>0</v>
      </c>
      <c r="H8" s="707">
        <v>0</v>
      </c>
      <c r="I8" s="708" t="s">
        <v>499</v>
      </c>
      <c r="J8" s="711"/>
    </row>
    <row r="9" spans="1:14" s="597" customFormat="1" ht="30" hidden="1" customHeight="1" x14ac:dyDescent="0.25">
      <c r="A9" s="598" t="s">
        <v>7</v>
      </c>
      <c r="B9" s="599"/>
      <c r="C9" s="600"/>
      <c r="D9" s="600"/>
      <c r="E9" s="600"/>
      <c r="F9" s="600"/>
      <c r="G9" s="600"/>
      <c r="H9" s="601"/>
      <c r="I9" s="602"/>
      <c r="J9" s="711"/>
    </row>
    <row r="10" spans="1:14" s="597" customFormat="1" ht="30" hidden="1" customHeight="1" x14ac:dyDescent="0.25">
      <c r="A10" s="598" t="s">
        <v>8</v>
      </c>
      <c r="B10" s="599"/>
      <c r="C10" s="600"/>
      <c r="D10" s="600"/>
      <c r="E10" s="600"/>
      <c r="F10" s="600"/>
      <c r="G10" s="600"/>
      <c r="H10" s="601"/>
      <c r="I10" s="602"/>
      <c r="J10" s="711"/>
    </row>
    <row r="11" spans="1:14" s="597" customFormat="1" ht="30" hidden="1" customHeight="1" x14ac:dyDescent="0.25">
      <c r="A11" s="598" t="s">
        <v>9</v>
      </c>
      <c r="B11" s="599"/>
      <c r="C11" s="600"/>
      <c r="D11" s="600"/>
      <c r="E11" s="600"/>
      <c r="F11" s="600"/>
      <c r="G11" s="600"/>
      <c r="H11" s="601"/>
      <c r="I11" s="602"/>
      <c r="J11" s="711"/>
    </row>
    <row r="12" spans="1:14" s="597" customFormat="1" ht="30" hidden="1" customHeight="1" x14ac:dyDescent="0.25">
      <c r="A12" s="598" t="s">
        <v>10</v>
      </c>
      <c r="B12" s="599"/>
      <c r="C12" s="600"/>
      <c r="D12" s="600"/>
      <c r="E12" s="600"/>
      <c r="F12" s="600"/>
      <c r="G12" s="600"/>
      <c r="H12" s="601"/>
      <c r="I12" s="602"/>
      <c r="J12" s="711"/>
    </row>
    <row r="13" spans="1:14" s="597" customFormat="1" ht="30" hidden="1" customHeight="1" x14ac:dyDescent="0.25">
      <c r="A13" s="598" t="s">
        <v>11</v>
      </c>
      <c r="B13" s="599"/>
      <c r="C13" s="600"/>
      <c r="D13" s="600"/>
      <c r="E13" s="600"/>
      <c r="F13" s="600"/>
      <c r="G13" s="600"/>
      <c r="H13" s="601"/>
      <c r="I13" s="602"/>
      <c r="J13" s="711"/>
    </row>
    <row r="14" spans="1:14" s="597" customFormat="1" ht="30" hidden="1" customHeight="1" x14ac:dyDescent="0.25">
      <c r="A14" s="598" t="s">
        <v>12</v>
      </c>
      <c r="B14" s="599"/>
      <c r="C14" s="600"/>
      <c r="D14" s="600"/>
      <c r="E14" s="600"/>
      <c r="F14" s="600"/>
      <c r="G14" s="600"/>
      <c r="H14" s="601"/>
      <c r="I14" s="602"/>
      <c r="J14" s="711"/>
    </row>
    <row r="15" spans="1:14" s="597" customFormat="1" ht="30" hidden="1" customHeight="1" x14ac:dyDescent="0.25">
      <c r="A15" s="598" t="s">
        <v>13</v>
      </c>
      <c r="B15" s="599"/>
      <c r="C15" s="600"/>
      <c r="D15" s="600"/>
      <c r="E15" s="600"/>
      <c r="F15" s="600"/>
      <c r="G15" s="600"/>
      <c r="H15" s="601"/>
      <c r="I15" s="602"/>
      <c r="J15" s="711"/>
    </row>
    <row r="16" spans="1:14" s="597" customFormat="1" ht="30" hidden="1" customHeight="1" x14ac:dyDescent="0.25">
      <c r="A16" s="598" t="s">
        <v>14</v>
      </c>
      <c r="B16" s="599"/>
      <c r="C16" s="600"/>
      <c r="D16" s="600"/>
      <c r="E16" s="600"/>
      <c r="F16" s="600"/>
      <c r="G16" s="600"/>
      <c r="H16" s="601"/>
      <c r="I16" s="602"/>
      <c r="J16" s="711"/>
    </row>
    <row r="17" spans="1:10" s="597" customFormat="1" ht="30" hidden="1" customHeight="1" x14ac:dyDescent="0.25">
      <c r="A17" s="598" t="s">
        <v>15</v>
      </c>
      <c r="B17" s="599"/>
      <c r="C17" s="600"/>
      <c r="D17" s="600"/>
      <c r="E17" s="600"/>
      <c r="F17" s="600"/>
      <c r="G17" s="600"/>
      <c r="H17" s="601"/>
      <c r="I17" s="602"/>
      <c r="J17" s="711"/>
    </row>
    <row r="18" spans="1:10" s="597" customFormat="1" ht="30" hidden="1" customHeight="1" x14ac:dyDescent="0.25">
      <c r="A18" s="598" t="s">
        <v>16</v>
      </c>
      <c r="B18" s="599"/>
      <c r="C18" s="600"/>
      <c r="D18" s="600"/>
      <c r="E18" s="600"/>
      <c r="F18" s="600"/>
      <c r="G18" s="600"/>
      <c r="H18" s="601"/>
      <c r="I18" s="602"/>
      <c r="J18" s="711"/>
    </row>
    <row r="19" spans="1:10" s="597" customFormat="1" ht="30" hidden="1" customHeight="1" x14ac:dyDescent="0.25">
      <c r="A19" s="598" t="s">
        <v>17</v>
      </c>
      <c r="B19" s="603"/>
      <c r="C19" s="604"/>
      <c r="D19" s="604"/>
      <c r="E19" s="604"/>
      <c r="F19" s="604"/>
      <c r="G19" s="604"/>
      <c r="H19" s="605"/>
      <c r="I19" s="606"/>
      <c r="J19" s="711"/>
    </row>
    <row r="20" spans="1:10" s="612" customFormat="1" ht="15" thickBot="1" x14ac:dyDescent="0.25">
      <c r="A20" s="709" t="s">
        <v>499</v>
      </c>
      <c r="B20" s="1111" t="s">
        <v>499</v>
      </c>
      <c r="C20" s="1112"/>
      <c r="D20" s="608" t="s">
        <v>38</v>
      </c>
      <c r="E20" s="710">
        <f>E7+E8</f>
        <v>0</v>
      </c>
      <c r="F20" s="710">
        <f>F7+F8</f>
        <v>0</v>
      </c>
      <c r="G20" s="710">
        <f>G7+G8</f>
        <v>0</v>
      </c>
      <c r="H20" s="710">
        <f>H7+H8</f>
        <v>0</v>
      </c>
      <c r="I20" s="611"/>
      <c r="J20" s="711"/>
    </row>
    <row r="21" spans="1:10" ht="13.15" customHeight="1" x14ac:dyDescent="0.2">
      <c r="B21" s="41" t="s">
        <v>499</v>
      </c>
      <c r="C21" s="41"/>
      <c r="D21" s="41"/>
      <c r="E21" s="41"/>
      <c r="F21" s="41"/>
      <c r="G21" s="41"/>
      <c r="J21" s="711"/>
    </row>
    <row r="22" spans="1:10" ht="13.15" customHeight="1" x14ac:dyDescent="0.2">
      <c r="B22" s="41"/>
      <c r="C22" s="41"/>
      <c r="D22" s="41"/>
      <c r="E22" s="41"/>
      <c r="F22" s="41"/>
      <c r="G22" s="41"/>
      <c r="J22" s="711"/>
    </row>
    <row r="23" spans="1:10" ht="13.15" customHeight="1" x14ac:dyDescent="0.2">
      <c r="B23" s="41"/>
      <c r="C23" s="41"/>
      <c r="D23" s="41"/>
      <c r="E23" s="41"/>
      <c r="F23" s="41"/>
      <c r="G23" s="41"/>
      <c r="J23" s="711"/>
    </row>
    <row r="24" spans="1:10" ht="103.15" customHeight="1" x14ac:dyDescent="0.2">
      <c r="B24" s="41"/>
      <c r="C24" s="41"/>
      <c r="D24" s="41"/>
      <c r="E24" s="41"/>
      <c r="F24" s="41"/>
      <c r="G24" s="41"/>
      <c r="J24" s="711"/>
    </row>
    <row r="25" spans="1:10" ht="13.15" customHeight="1" x14ac:dyDescent="0.2">
      <c r="B25" s="41"/>
      <c r="C25" s="41"/>
      <c r="D25" s="41"/>
      <c r="E25" s="41"/>
      <c r="F25" s="41"/>
      <c r="G25" s="41"/>
      <c r="J25" s="711"/>
    </row>
    <row r="26" spans="1:10" ht="13.15" customHeight="1" x14ac:dyDescent="0.2">
      <c r="B26" s="41"/>
      <c r="C26" s="41"/>
      <c r="D26" s="41"/>
      <c r="E26" s="41"/>
      <c r="F26" s="41"/>
      <c r="G26" s="41"/>
      <c r="J26" s="711"/>
    </row>
    <row r="27" spans="1:10" ht="13.15" customHeight="1" x14ac:dyDescent="0.2">
      <c r="B27" s="41"/>
      <c r="C27" s="41"/>
      <c r="D27" s="41"/>
      <c r="E27" s="41"/>
      <c r="F27" s="41"/>
      <c r="G27" s="41"/>
      <c r="J27" s="711"/>
    </row>
    <row r="28" spans="1:10" ht="13.15" customHeight="1" x14ac:dyDescent="0.2">
      <c r="B28" s="41"/>
      <c r="C28" s="41"/>
      <c r="D28" s="41"/>
      <c r="E28" s="41"/>
      <c r="F28" s="41"/>
      <c r="G28" s="41"/>
      <c r="J28" s="711"/>
    </row>
    <row r="29" spans="1:10" x14ac:dyDescent="0.2">
      <c r="B29" s="41"/>
      <c r="C29" s="41"/>
      <c r="D29" s="41"/>
      <c r="E29" s="41"/>
      <c r="F29" s="41"/>
      <c r="G29" s="41"/>
      <c r="J29" s="712"/>
    </row>
    <row r="30" spans="1:10" x14ac:dyDescent="0.2">
      <c r="B30" s="41"/>
      <c r="C30" s="41"/>
      <c r="D30" s="41"/>
      <c r="E30" s="41"/>
      <c r="F30" s="41"/>
      <c r="G30" s="41"/>
      <c r="J30" s="712"/>
    </row>
    <row r="31" spans="1:10" x14ac:dyDescent="0.2">
      <c r="B31" s="41"/>
      <c r="C31" s="41"/>
      <c r="D31" s="41"/>
      <c r="E31" s="41"/>
      <c r="F31" s="41"/>
      <c r="G31" s="41"/>
      <c r="J31" s="712"/>
    </row>
    <row r="32" spans="1:10" x14ac:dyDescent="0.2">
      <c r="B32" s="41"/>
      <c r="C32" s="41"/>
      <c r="D32" s="41"/>
      <c r="E32" s="41"/>
      <c r="F32" s="41"/>
      <c r="G32" s="41"/>
    </row>
    <row r="33" spans="2:7" x14ac:dyDescent="0.2">
      <c r="B33" s="41"/>
      <c r="C33" s="41"/>
      <c r="D33" s="41"/>
      <c r="E33" s="41"/>
      <c r="F33" s="41"/>
      <c r="G33" s="41"/>
    </row>
    <row r="34" spans="2:7" x14ac:dyDescent="0.2">
      <c r="B34" s="41"/>
      <c r="C34" s="41"/>
      <c r="D34" s="41"/>
      <c r="E34" s="41"/>
      <c r="F34" s="41"/>
      <c r="G34" s="41"/>
    </row>
    <row r="35" spans="2:7" x14ac:dyDescent="0.2">
      <c r="B35" s="41"/>
      <c r="C35" s="41"/>
      <c r="D35" s="41"/>
      <c r="E35" s="41"/>
      <c r="F35" s="41"/>
      <c r="G35" s="41"/>
    </row>
    <row r="36" spans="2:7" x14ac:dyDescent="0.2">
      <c r="B36" s="41"/>
      <c r="C36" s="41"/>
      <c r="D36" s="41"/>
      <c r="E36" s="41"/>
      <c r="F36" s="41"/>
      <c r="G36" s="41"/>
    </row>
    <row r="37" spans="2:7" x14ac:dyDescent="0.2">
      <c r="B37" s="41"/>
      <c r="C37" s="41"/>
      <c r="D37" s="41"/>
      <c r="E37" s="41"/>
      <c r="F37" s="41"/>
      <c r="G37" s="41"/>
    </row>
    <row r="38" spans="2:7" x14ac:dyDescent="0.2">
      <c r="B38" s="41"/>
      <c r="C38" s="41"/>
      <c r="D38" s="41"/>
      <c r="E38" s="41"/>
      <c r="F38" s="41"/>
      <c r="G38" s="41"/>
    </row>
    <row r="39" spans="2:7" x14ac:dyDescent="0.2">
      <c r="B39" s="41"/>
      <c r="C39" s="41"/>
      <c r="D39" s="41"/>
      <c r="E39" s="41"/>
      <c r="F39" s="41"/>
      <c r="G39" s="41"/>
    </row>
    <row r="40" spans="2:7" x14ac:dyDescent="0.2">
      <c r="B40" s="41"/>
      <c r="C40" s="41"/>
      <c r="D40" s="41"/>
      <c r="E40" s="41"/>
      <c r="F40" s="41"/>
      <c r="G40" s="41"/>
    </row>
    <row r="41" spans="2:7" x14ac:dyDescent="0.2">
      <c r="B41" s="41"/>
      <c r="C41" s="41"/>
      <c r="D41" s="41"/>
      <c r="E41" s="41"/>
      <c r="F41" s="41"/>
      <c r="G41" s="41"/>
    </row>
    <row r="42" spans="2:7" x14ac:dyDescent="0.2">
      <c r="B42" s="41"/>
      <c r="C42" s="41"/>
      <c r="D42" s="41"/>
      <c r="E42" s="41"/>
      <c r="F42" s="41"/>
      <c r="G42" s="41"/>
    </row>
    <row r="43" spans="2:7" x14ac:dyDescent="0.2">
      <c r="B43" s="41"/>
      <c r="C43" s="41"/>
      <c r="D43" s="41"/>
      <c r="E43" s="41"/>
      <c r="F43" s="41"/>
      <c r="G43" s="41"/>
    </row>
    <row r="44" spans="2:7" x14ac:dyDescent="0.2">
      <c r="B44" s="41"/>
      <c r="C44" s="41"/>
      <c r="D44" s="41"/>
      <c r="E44" s="41"/>
      <c r="F44" s="41"/>
      <c r="G44" s="41"/>
    </row>
    <row r="45" spans="2:7" x14ac:dyDescent="0.2">
      <c r="B45" s="41"/>
      <c r="C45" s="41"/>
      <c r="D45" s="41"/>
      <c r="E45" s="41"/>
      <c r="F45" s="41"/>
      <c r="G45" s="41"/>
    </row>
    <row r="46" spans="2:7" x14ac:dyDescent="0.2">
      <c r="B46" s="41"/>
      <c r="C46" s="41"/>
      <c r="D46" s="41"/>
      <c r="E46" s="41"/>
      <c r="F46" s="41"/>
      <c r="G46" s="41"/>
    </row>
    <row r="47" spans="2:7" x14ac:dyDescent="0.2">
      <c r="B47" s="41"/>
      <c r="C47" s="41"/>
      <c r="D47" s="41"/>
      <c r="E47" s="41"/>
      <c r="F47" s="41"/>
      <c r="G47" s="41"/>
    </row>
    <row r="48" spans="2:7" x14ac:dyDescent="0.2">
      <c r="B48" s="41"/>
      <c r="C48" s="41"/>
      <c r="D48" s="41"/>
      <c r="E48" s="41"/>
      <c r="F48" s="41"/>
      <c r="G48" s="41"/>
    </row>
    <row r="49" spans="2:7" x14ac:dyDescent="0.2">
      <c r="B49" s="41"/>
      <c r="C49" s="41"/>
      <c r="D49" s="41"/>
      <c r="E49" s="41"/>
      <c r="F49" s="41"/>
      <c r="G49" s="41"/>
    </row>
    <row r="50" spans="2:7" x14ac:dyDescent="0.2">
      <c r="B50" s="41"/>
      <c r="C50" s="41"/>
      <c r="D50" s="41"/>
      <c r="E50" s="41"/>
      <c r="F50" s="41"/>
      <c r="G50" s="41"/>
    </row>
    <row r="51" spans="2:7" x14ac:dyDescent="0.2">
      <c r="B51" s="41"/>
      <c r="C51" s="41"/>
      <c r="D51" s="41"/>
      <c r="E51" s="41"/>
      <c r="F51" s="41"/>
      <c r="G51" s="41"/>
    </row>
    <row r="52" spans="2:7" x14ac:dyDescent="0.2">
      <c r="B52" s="41"/>
      <c r="C52" s="41"/>
      <c r="D52" s="41"/>
      <c r="E52" s="41"/>
      <c r="F52" s="41"/>
      <c r="G52" s="41"/>
    </row>
    <row r="53" spans="2:7" x14ac:dyDescent="0.2">
      <c r="B53" s="41"/>
      <c r="C53" s="41"/>
      <c r="D53" s="41"/>
      <c r="E53" s="41"/>
      <c r="F53" s="41"/>
      <c r="G53" s="41"/>
    </row>
    <row r="54" spans="2:7" x14ac:dyDescent="0.2">
      <c r="B54" s="41"/>
      <c r="C54" s="41"/>
      <c r="D54" s="41"/>
      <c r="E54" s="41"/>
      <c r="F54" s="41"/>
      <c r="G54" s="41"/>
    </row>
    <row r="55" spans="2:7" x14ac:dyDescent="0.2">
      <c r="B55" s="41"/>
      <c r="C55" s="41"/>
      <c r="D55" s="41"/>
      <c r="E55" s="41"/>
      <c r="F55" s="41"/>
      <c r="G55" s="41"/>
    </row>
    <row r="56" spans="2:7" x14ac:dyDescent="0.2">
      <c r="B56" s="41"/>
      <c r="C56" s="41"/>
      <c r="D56" s="41"/>
      <c r="E56" s="41"/>
      <c r="F56" s="41"/>
      <c r="G56" s="41"/>
    </row>
    <row r="57" spans="2:7" x14ac:dyDescent="0.2">
      <c r="B57" s="41"/>
      <c r="C57" s="41"/>
      <c r="D57" s="41"/>
      <c r="E57" s="41"/>
      <c r="F57" s="41"/>
      <c r="G57" s="41"/>
    </row>
    <row r="58" spans="2:7" x14ac:dyDescent="0.2">
      <c r="B58" s="41"/>
      <c r="C58" s="41"/>
      <c r="D58" s="41"/>
      <c r="E58" s="41"/>
      <c r="F58" s="41"/>
      <c r="G58" s="41"/>
    </row>
    <row r="59" spans="2:7" x14ac:dyDescent="0.2">
      <c r="B59" s="41"/>
      <c r="C59" s="41"/>
      <c r="D59" s="41"/>
      <c r="E59" s="41"/>
      <c r="F59" s="41"/>
      <c r="G59" s="41"/>
    </row>
    <row r="60" spans="2:7" x14ac:dyDescent="0.2">
      <c r="B60" s="41"/>
      <c r="C60" s="41"/>
      <c r="D60" s="41"/>
      <c r="E60" s="41"/>
      <c r="F60" s="41"/>
      <c r="G60" s="41"/>
    </row>
    <row r="61" spans="2:7" x14ac:dyDescent="0.2">
      <c r="B61" s="41"/>
      <c r="C61" s="41"/>
      <c r="D61" s="41"/>
      <c r="E61" s="41"/>
      <c r="F61" s="41"/>
      <c r="G61" s="41"/>
    </row>
    <row r="62" spans="2:7" x14ac:dyDescent="0.2">
      <c r="B62" s="41"/>
      <c r="C62" s="41"/>
      <c r="D62" s="41"/>
      <c r="E62" s="41"/>
      <c r="F62" s="41"/>
      <c r="G62" s="41"/>
    </row>
    <row r="63" spans="2:7" x14ac:dyDescent="0.2">
      <c r="B63" s="41"/>
      <c r="C63" s="41"/>
      <c r="D63" s="41"/>
      <c r="E63" s="41"/>
      <c r="F63" s="41"/>
      <c r="G63" s="41"/>
    </row>
    <row r="64" spans="2:7" x14ac:dyDescent="0.2">
      <c r="B64" s="41"/>
      <c r="C64" s="41"/>
      <c r="D64" s="41"/>
      <c r="E64" s="41"/>
      <c r="F64" s="41"/>
      <c r="G64" s="41"/>
    </row>
    <row r="65" spans="2:7" x14ac:dyDescent="0.2">
      <c r="B65" s="41"/>
      <c r="C65" s="41"/>
      <c r="D65" s="41"/>
      <c r="E65" s="41"/>
      <c r="F65" s="41"/>
      <c r="G65" s="41"/>
    </row>
    <row r="66" spans="2:7" x14ac:dyDescent="0.2">
      <c r="B66" s="41"/>
      <c r="C66" s="41"/>
      <c r="D66" s="41"/>
      <c r="E66" s="41"/>
      <c r="F66" s="41"/>
      <c r="G66" s="41"/>
    </row>
    <row r="67" spans="2:7" x14ac:dyDescent="0.2">
      <c r="B67" s="41"/>
      <c r="C67" s="41"/>
      <c r="D67" s="41"/>
      <c r="E67" s="41"/>
      <c r="F67" s="41"/>
      <c r="G67" s="41"/>
    </row>
    <row r="68" spans="2:7" x14ac:dyDescent="0.2">
      <c r="B68" s="41"/>
      <c r="C68" s="41"/>
      <c r="D68" s="41"/>
      <c r="E68" s="41"/>
      <c r="F68" s="41"/>
      <c r="G68" s="41"/>
    </row>
    <row r="69" spans="2:7" x14ac:dyDescent="0.2">
      <c r="B69" s="41"/>
      <c r="C69" s="41"/>
      <c r="D69" s="41"/>
      <c r="E69" s="41"/>
      <c r="F69" s="41"/>
      <c r="G69" s="41"/>
    </row>
    <row r="70" spans="2:7" x14ac:dyDescent="0.2">
      <c r="B70" s="41"/>
      <c r="C70" s="41"/>
      <c r="D70" s="41"/>
      <c r="E70" s="41"/>
      <c r="F70" s="41"/>
      <c r="G70" s="41"/>
    </row>
    <row r="71" spans="2:7" x14ac:dyDescent="0.2">
      <c r="B71" s="41"/>
      <c r="C71" s="41"/>
      <c r="D71" s="41"/>
      <c r="E71" s="41"/>
      <c r="F71" s="41"/>
      <c r="G71" s="41"/>
    </row>
    <row r="72" spans="2:7" x14ac:dyDescent="0.2">
      <c r="B72" s="41"/>
      <c r="C72" s="41"/>
      <c r="D72" s="41"/>
      <c r="E72" s="41"/>
      <c r="F72" s="41"/>
      <c r="G72" s="41"/>
    </row>
    <row r="73" spans="2:7" x14ac:dyDescent="0.2">
      <c r="B73" s="41"/>
      <c r="C73" s="41"/>
      <c r="D73" s="41"/>
      <c r="E73" s="41"/>
      <c r="F73" s="41"/>
      <c r="G73" s="41"/>
    </row>
    <row r="74" spans="2:7" x14ac:dyDescent="0.2">
      <c r="B74" s="41"/>
      <c r="C74" s="41"/>
      <c r="D74" s="41"/>
      <c r="E74" s="41"/>
      <c r="F74" s="41"/>
      <c r="G74" s="41"/>
    </row>
    <row r="75" spans="2:7" x14ac:dyDescent="0.2">
      <c r="B75" s="41"/>
      <c r="C75" s="41"/>
      <c r="D75" s="41"/>
      <c r="E75" s="41"/>
      <c r="F75" s="41"/>
      <c r="G75" s="41"/>
    </row>
    <row r="76" spans="2:7" x14ac:dyDescent="0.2">
      <c r="B76" s="41"/>
      <c r="C76" s="41"/>
      <c r="D76" s="41"/>
      <c r="E76" s="41"/>
      <c r="F76" s="41"/>
      <c r="G76" s="41"/>
    </row>
    <row r="77" spans="2:7" x14ac:dyDescent="0.2">
      <c r="B77" s="41"/>
      <c r="C77" s="41"/>
      <c r="D77" s="41"/>
      <c r="E77" s="41"/>
      <c r="F77" s="41"/>
      <c r="G77" s="41"/>
    </row>
    <row r="78" spans="2:7" x14ac:dyDescent="0.2">
      <c r="B78" s="41"/>
      <c r="C78" s="41"/>
      <c r="D78" s="41"/>
      <c r="E78" s="41"/>
      <c r="F78" s="41"/>
      <c r="G78" s="41"/>
    </row>
    <row r="79" spans="2:7" x14ac:dyDescent="0.2">
      <c r="B79" s="41"/>
      <c r="C79" s="41"/>
      <c r="D79" s="41"/>
      <c r="E79" s="41"/>
      <c r="F79" s="41"/>
      <c r="G79" s="41"/>
    </row>
    <row r="80" spans="2:7" x14ac:dyDescent="0.2">
      <c r="B80" s="41"/>
      <c r="C80" s="41"/>
      <c r="D80" s="41"/>
      <c r="E80" s="41"/>
      <c r="F80" s="41"/>
      <c r="G80" s="41"/>
    </row>
    <row r="81" spans="2:7" x14ac:dyDescent="0.2">
      <c r="B81" s="41"/>
      <c r="C81" s="41"/>
      <c r="D81" s="41"/>
      <c r="E81" s="41"/>
      <c r="F81" s="41"/>
      <c r="G81" s="41"/>
    </row>
    <row r="82" spans="2:7" x14ac:dyDescent="0.2">
      <c r="B82" s="41"/>
      <c r="C82" s="41"/>
      <c r="D82" s="41"/>
      <c r="E82" s="41"/>
      <c r="F82" s="41"/>
      <c r="G82" s="41"/>
    </row>
    <row r="83" spans="2:7" x14ac:dyDescent="0.2">
      <c r="B83" s="41"/>
      <c r="C83" s="41"/>
      <c r="D83" s="41"/>
      <c r="E83" s="41"/>
      <c r="F83" s="41"/>
      <c r="G83" s="41"/>
    </row>
    <row r="84" spans="2:7" x14ac:dyDescent="0.2">
      <c r="B84" s="41"/>
      <c r="C84" s="41"/>
      <c r="D84" s="41"/>
      <c r="E84" s="41"/>
      <c r="F84" s="41"/>
      <c r="G84" s="41"/>
    </row>
    <row r="85" spans="2:7" x14ac:dyDescent="0.2">
      <c r="B85" s="41"/>
      <c r="C85" s="41"/>
      <c r="D85" s="41"/>
      <c r="E85" s="41"/>
      <c r="F85" s="41"/>
      <c r="G85" s="41"/>
    </row>
    <row r="86" spans="2:7" x14ac:dyDescent="0.2">
      <c r="B86" s="41"/>
      <c r="C86" s="41"/>
      <c r="D86" s="41"/>
      <c r="E86" s="41"/>
      <c r="F86" s="41"/>
      <c r="G86" s="41"/>
    </row>
    <row r="87" spans="2:7" x14ac:dyDescent="0.2">
      <c r="B87" s="41"/>
      <c r="C87" s="41"/>
      <c r="D87" s="41"/>
      <c r="E87" s="41"/>
      <c r="F87" s="41"/>
      <c r="G87" s="41"/>
    </row>
    <row r="88" spans="2:7" x14ac:dyDescent="0.2">
      <c r="B88" s="41"/>
      <c r="C88" s="41"/>
      <c r="D88" s="41"/>
      <c r="E88" s="41"/>
      <c r="F88" s="41"/>
      <c r="G88" s="41"/>
    </row>
    <row r="89" spans="2:7" x14ac:dyDescent="0.2">
      <c r="B89" s="41"/>
      <c r="C89" s="41"/>
      <c r="D89" s="41"/>
      <c r="E89" s="41"/>
      <c r="F89" s="41"/>
      <c r="G89" s="41"/>
    </row>
    <row r="90" spans="2:7" x14ac:dyDescent="0.2">
      <c r="B90" s="41"/>
      <c r="C90" s="41"/>
      <c r="D90" s="41"/>
      <c r="E90" s="41"/>
      <c r="F90" s="41"/>
      <c r="G90" s="41"/>
    </row>
    <row r="91" spans="2:7" x14ac:dyDescent="0.2">
      <c r="B91" s="41"/>
      <c r="C91" s="41"/>
      <c r="D91" s="41"/>
      <c r="E91" s="41"/>
      <c r="F91" s="41"/>
      <c r="G91" s="41"/>
    </row>
    <row r="92" spans="2:7" x14ac:dyDescent="0.2">
      <c r="B92" s="41"/>
      <c r="C92" s="41"/>
      <c r="D92" s="41"/>
      <c r="E92" s="41"/>
      <c r="F92" s="41"/>
      <c r="G92" s="41"/>
    </row>
    <row r="93" spans="2:7" x14ac:dyDescent="0.2">
      <c r="B93" s="41"/>
      <c r="C93" s="41"/>
      <c r="D93" s="41"/>
      <c r="E93" s="41"/>
      <c r="F93" s="41"/>
      <c r="G93" s="41"/>
    </row>
    <row r="94" spans="2:7" x14ac:dyDescent="0.2">
      <c r="B94" s="41"/>
      <c r="C94" s="41"/>
      <c r="D94" s="41"/>
      <c r="E94" s="41"/>
      <c r="F94" s="41"/>
      <c r="G94" s="41"/>
    </row>
    <row r="95" spans="2:7" x14ac:dyDescent="0.2">
      <c r="B95" s="41"/>
      <c r="C95" s="41"/>
      <c r="D95" s="41"/>
      <c r="E95" s="41"/>
      <c r="F95" s="41"/>
      <c r="G95" s="41"/>
    </row>
    <row r="96" spans="2:7" x14ac:dyDescent="0.2">
      <c r="B96" s="41"/>
      <c r="C96" s="41"/>
      <c r="D96" s="41"/>
      <c r="E96" s="41"/>
      <c r="F96" s="41"/>
      <c r="G96" s="41"/>
    </row>
    <row r="97" spans="2:7" x14ac:dyDescent="0.2">
      <c r="B97" s="41"/>
      <c r="C97" s="41"/>
      <c r="D97" s="41"/>
      <c r="E97" s="41"/>
      <c r="F97" s="41"/>
      <c r="G97" s="41"/>
    </row>
    <row r="98" spans="2:7" x14ac:dyDescent="0.2">
      <c r="B98" s="41"/>
      <c r="C98" s="41"/>
      <c r="D98" s="41"/>
      <c r="E98" s="41"/>
      <c r="F98" s="41"/>
      <c r="G98" s="41"/>
    </row>
    <row r="99" spans="2:7" x14ac:dyDescent="0.2">
      <c r="B99" s="41"/>
      <c r="C99" s="41"/>
      <c r="D99" s="41"/>
      <c r="E99" s="41"/>
      <c r="F99" s="41"/>
      <c r="G99" s="41"/>
    </row>
    <row r="100" spans="2:7" x14ac:dyDescent="0.2">
      <c r="B100" s="41"/>
      <c r="C100" s="41"/>
      <c r="D100" s="41"/>
      <c r="E100" s="41"/>
      <c r="F100" s="41"/>
      <c r="G100" s="41"/>
    </row>
    <row r="101" spans="2:7" x14ac:dyDescent="0.2">
      <c r="B101" s="41"/>
      <c r="C101" s="41"/>
      <c r="D101" s="41"/>
      <c r="E101" s="41"/>
      <c r="F101" s="41"/>
      <c r="G101" s="41"/>
    </row>
    <row r="102" spans="2:7" x14ac:dyDescent="0.2">
      <c r="B102" s="41"/>
      <c r="C102" s="41"/>
      <c r="D102" s="41"/>
      <c r="E102" s="41"/>
      <c r="F102" s="41"/>
      <c r="G102" s="41"/>
    </row>
    <row r="103" spans="2:7" x14ac:dyDescent="0.2">
      <c r="B103" s="41"/>
      <c r="C103" s="41"/>
      <c r="D103" s="41"/>
      <c r="E103" s="41"/>
      <c r="F103" s="41"/>
      <c r="G103" s="41"/>
    </row>
    <row r="104" spans="2:7" x14ac:dyDescent="0.2">
      <c r="B104" s="41"/>
      <c r="C104" s="41"/>
      <c r="D104" s="41"/>
      <c r="E104" s="41"/>
      <c r="F104" s="41"/>
      <c r="G104" s="41"/>
    </row>
    <row r="105" spans="2:7" x14ac:dyDescent="0.2">
      <c r="B105" s="41"/>
      <c r="C105" s="41"/>
      <c r="D105" s="41"/>
      <c r="E105" s="41"/>
      <c r="F105" s="41"/>
      <c r="G105" s="41"/>
    </row>
    <row r="106" spans="2:7" x14ac:dyDescent="0.2">
      <c r="B106" s="41"/>
      <c r="C106" s="41"/>
      <c r="D106" s="41"/>
      <c r="E106" s="41"/>
      <c r="F106" s="41"/>
      <c r="G106" s="41"/>
    </row>
    <row r="107" spans="2:7" x14ac:dyDescent="0.2">
      <c r="B107" s="41"/>
      <c r="C107" s="41"/>
      <c r="D107" s="41"/>
      <c r="E107" s="41"/>
      <c r="F107" s="41"/>
      <c r="G107" s="41"/>
    </row>
    <row r="108" spans="2:7" x14ac:dyDescent="0.2">
      <c r="B108" s="41"/>
      <c r="C108" s="41"/>
      <c r="D108" s="41"/>
      <c r="E108" s="41"/>
      <c r="F108" s="41"/>
      <c r="G108" s="41"/>
    </row>
    <row r="109" spans="2:7" x14ac:dyDescent="0.2">
      <c r="B109" s="41"/>
      <c r="C109" s="41"/>
      <c r="D109" s="41"/>
      <c r="E109" s="41"/>
      <c r="F109" s="41"/>
      <c r="G109" s="41"/>
    </row>
    <row r="110" spans="2:7" x14ac:dyDescent="0.2">
      <c r="B110" s="41"/>
      <c r="C110" s="41"/>
      <c r="D110" s="41"/>
      <c r="E110" s="41"/>
      <c r="F110" s="41"/>
      <c r="G110" s="41"/>
    </row>
    <row r="111" spans="2:7" x14ac:dyDescent="0.2">
      <c r="B111" s="41"/>
      <c r="C111" s="41"/>
      <c r="D111" s="41"/>
      <c r="E111" s="41"/>
      <c r="F111" s="41"/>
      <c r="G111" s="41"/>
    </row>
    <row r="112" spans="2:7" x14ac:dyDescent="0.2">
      <c r="B112" s="41"/>
      <c r="C112" s="41"/>
      <c r="D112" s="41"/>
      <c r="E112" s="41"/>
      <c r="F112" s="41"/>
      <c r="G112" s="41"/>
    </row>
    <row r="113" spans="2:7" x14ac:dyDescent="0.2">
      <c r="B113" s="41"/>
      <c r="C113" s="41"/>
      <c r="D113" s="41"/>
      <c r="E113" s="41"/>
      <c r="F113" s="41"/>
      <c r="G113" s="41"/>
    </row>
    <row r="114" spans="2:7" x14ac:dyDescent="0.2">
      <c r="B114" s="41"/>
      <c r="C114" s="41"/>
      <c r="D114" s="41"/>
      <c r="E114" s="41"/>
      <c r="F114" s="41"/>
      <c r="G114" s="41"/>
    </row>
    <row r="115" spans="2:7" x14ac:dyDescent="0.2">
      <c r="B115" s="41"/>
      <c r="C115" s="41"/>
      <c r="D115" s="41"/>
      <c r="E115" s="41"/>
      <c r="F115" s="41"/>
      <c r="G115" s="41"/>
    </row>
    <row r="116" spans="2:7" x14ac:dyDescent="0.2">
      <c r="B116" s="41"/>
      <c r="C116" s="41"/>
      <c r="D116" s="41"/>
      <c r="E116" s="41"/>
      <c r="F116" s="41"/>
      <c r="G116" s="41"/>
    </row>
    <row r="117" spans="2:7" x14ac:dyDescent="0.2">
      <c r="B117" s="41"/>
      <c r="C117" s="41"/>
      <c r="D117" s="41"/>
      <c r="E117" s="41"/>
      <c r="F117" s="41"/>
      <c r="G117" s="41"/>
    </row>
    <row r="118" spans="2:7" x14ac:dyDescent="0.2">
      <c r="B118" s="41"/>
      <c r="C118" s="41"/>
      <c r="D118" s="41"/>
      <c r="E118" s="41"/>
      <c r="F118" s="41"/>
      <c r="G118" s="41"/>
    </row>
    <row r="119" spans="2:7" x14ac:dyDescent="0.2">
      <c r="B119" s="41"/>
      <c r="C119" s="41"/>
      <c r="D119" s="41"/>
      <c r="E119" s="41"/>
      <c r="F119" s="41"/>
      <c r="G119" s="41"/>
    </row>
    <row r="120" spans="2:7" x14ac:dyDescent="0.2">
      <c r="B120" s="41"/>
      <c r="C120" s="41"/>
      <c r="D120" s="41"/>
      <c r="E120" s="41"/>
      <c r="F120" s="41"/>
      <c r="G120" s="41"/>
    </row>
    <row r="121" spans="2:7" x14ac:dyDescent="0.2">
      <c r="B121" s="41"/>
      <c r="C121" s="41"/>
      <c r="D121" s="41"/>
      <c r="E121" s="41"/>
      <c r="F121" s="41"/>
      <c r="G121" s="41"/>
    </row>
    <row r="122" spans="2:7" x14ac:dyDescent="0.2">
      <c r="B122" s="41"/>
      <c r="C122" s="41"/>
      <c r="D122" s="41"/>
      <c r="E122" s="41"/>
      <c r="F122" s="41"/>
      <c r="G122" s="41"/>
    </row>
    <row r="123" spans="2:7" x14ac:dyDescent="0.2">
      <c r="B123" s="41"/>
      <c r="C123" s="41"/>
      <c r="D123" s="41"/>
      <c r="E123" s="41"/>
      <c r="F123" s="41"/>
      <c r="G123" s="41"/>
    </row>
    <row r="124" spans="2:7" x14ac:dyDescent="0.2">
      <c r="B124" s="41"/>
      <c r="C124" s="41"/>
      <c r="D124" s="41"/>
      <c r="E124" s="41"/>
      <c r="F124" s="41"/>
      <c r="G124" s="41"/>
    </row>
    <row r="125" spans="2:7" x14ac:dyDescent="0.2">
      <c r="B125" s="41"/>
      <c r="C125" s="41"/>
      <c r="D125" s="41"/>
      <c r="E125" s="41"/>
      <c r="F125" s="41"/>
      <c r="G125" s="41"/>
    </row>
    <row r="126" spans="2:7" x14ac:dyDescent="0.2">
      <c r="B126" s="41"/>
      <c r="C126" s="41"/>
      <c r="D126" s="41"/>
      <c r="E126" s="41"/>
      <c r="F126" s="41"/>
      <c r="G126" s="41"/>
    </row>
    <row r="127" spans="2:7" x14ac:dyDescent="0.2">
      <c r="B127" s="41"/>
      <c r="C127" s="41"/>
      <c r="D127" s="41"/>
      <c r="E127" s="41"/>
      <c r="F127" s="41"/>
      <c r="G127" s="41"/>
    </row>
    <row r="128" spans="2:7" x14ac:dyDescent="0.2">
      <c r="B128" s="41"/>
      <c r="C128" s="41"/>
      <c r="D128" s="41"/>
      <c r="E128" s="41"/>
      <c r="F128" s="41"/>
      <c r="G128" s="41"/>
    </row>
    <row r="129" spans="2:7" x14ac:dyDescent="0.2">
      <c r="B129" s="41"/>
      <c r="C129" s="41"/>
      <c r="D129" s="41"/>
      <c r="E129" s="41"/>
      <c r="F129" s="41"/>
      <c r="G129" s="41"/>
    </row>
    <row r="130" spans="2:7" x14ac:dyDescent="0.2">
      <c r="B130" s="41"/>
      <c r="C130" s="41"/>
      <c r="D130" s="41"/>
      <c r="E130" s="41"/>
      <c r="F130" s="41"/>
      <c r="G130" s="41"/>
    </row>
    <row r="131" spans="2:7" x14ac:dyDescent="0.2">
      <c r="B131" s="41"/>
      <c r="C131" s="41"/>
      <c r="D131" s="41"/>
      <c r="E131" s="41"/>
      <c r="F131" s="41"/>
      <c r="G131" s="41"/>
    </row>
    <row r="132" spans="2:7" x14ac:dyDescent="0.2">
      <c r="B132" s="41"/>
      <c r="C132" s="41"/>
      <c r="D132" s="41"/>
      <c r="E132" s="41"/>
      <c r="F132" s="41"/>
      <c r="G132" s="41"/>
    </row>
    <row r="133" spans="2:7" x14ac:dyDescent="0.2">
      <c r="B133" s="41"/>
      <c r="C133" s="41"/>
      <c r="D133" s="41"/>
      <c r="E133" s="41"/>
      <c r="F133" s="41"/>
      <c r="G133" s="41"/>
    </row>
    <row r="134" spans="2:7" x14ac:dyDescent="0.2">
      <c r="B134" s="41"/>
      <c r="C134" s="41"/>
      <c r="D134" s="41"/>
      <c r="E134" s="41"/>
      <c r="F134" s="41"/>
      <c r="G134" s="41"/>
    </row>
    <row r="135" spans="2:7" x14ac:dyDescent="0.2">
      <c r="B135" s="41"/>
      <c r="C135" s="41"/>
      <c r="D135" s="41"/>
      <c r="E135" s="41"/>
      <c r="F135" s="41"/>
      <c r="G135" s="41"/>
    </row>
    <row r="136" spans="2:7" x14ac:dyDescent="0.2">
      <c r="B136" s="41"/>
      <c r="C136" s="41"/>
      <c r="D136" s="41"/>
      <c r="E136" s="41"/>
      <c r="F136" s="41"/>
      <c r="G136" s="41"/>
    </row>
    <row r="137" spans="2:7" x14ac:dyDescent="0.2">
      <c r="B137" s="41"/>
      <c r="C137" s="41"/>
      <c r="D137" s="41"/>
      <c r="E137" s="41"/>
      <c r="F137" s="41"/>
      <c r="G137" s="41"/>
    </row>
    <row r="138" spans="2:7" x14ac:dyDescent="0.2">
      <c r="B138" s="41"/>
      <c r="C138" s="41"/>
      <c r="D138" s="41"/>
      <c r="E138" s="41"/>
      <c r="F138" s="41"/>
      <c r="G138" s="41"/>
    </row>
    <row r="139" spans="2:7" x14ac:dyDescent="0.2">
      <c r="B139" s="41"/>
      <c r="C139" s="41"/>
      <c r="D139" s="41"/>
      <c r="E139" s="41"/>
      <c r="F139" s="41"/>
      <c r="G139" s="41"/>
    </row>
    <row r="140" spans="2:7" x14ac:dyDescent="0.2">
      <c r="B140" s="41"/>
      <c r="C140" s="41"/>
      <c r="D140" s="41"/>
      <c r="E140" s="41"/>
      <c r="F140" s="41"/>
      <c r="G140" s="41"/>
    </row>
    <row r="141" spans="2:7" x14ac:dyDescent="0.2">
      <c r="B141" s="41"/>
      <c r="C141" s="41"/>
      <c r="D141" s="41"/>
      <c r="E141" s="41"/>
      <c r="F141" s="41"/>
      <c r="G141" s="41"/>
    </row>
    <row r="142" spans="2:7" x14ac:dyDescent="0.2">
      <c r="B142" s="41"/>
      <c r="C142" s="41"/>
      <c r="D142" s="41"/>
      <c r="E142" s="41"/>
      <c r="F142" s="41"/>
      <c r="G142" s="41"/>
    </row>
  </sheetData>
  <mergeCells count="9">
    <mergeCell ref="B20:C20"/>
    <mergeCell ref="A1:I1"/>
    <mergeCell ref="B3:I3"/>
    <mergeCell ref="A5:A6"/>
    <mergeCell ref="B5:B6"/>
    <mergeCell ref="C5:C6"/>
    <mergeCell ref="D5:D6"/>
    <mergeCell ref="E5:H5"/>
    <mergeCell ref="I5:I6"/>
  </mergeCells>
  <pageMargins left="0.7" right="0.7" top="0.75" bottom="0.75" header="0.3" footer="0.3"/>
  <pageSetup paperSize="9" scale="9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92D050"/>
    <pageSetUpPr fitToPage="1"/>
  </sheetPr>
  <dimension ref="A1:K181"/>
  <sheetViews>
    <sheetView topLeftCell="A95" zoomScaleNormal="100" workbookViewId="0">
      <selection activeCell="BA21" sqref="BA21"/>
    </sheetView>
  </sheetViews>
  <sheetFormatPr defaultColWidth="9.33203125" defaultRowHeight="12.75" x14ac:dyDescent="0.2"/>
  <cols>
    <col min="1" max="1" width="7.6640625" style="57" customWidth="1"/>
    <col min="2" max="2" width="70.5" style="2" bestFit="1" customWidth="1"/>
    <col min="3" max="3" width="7.1640625" style="2" bestFit="1" customWidth="1"/>
    <col min="4" max="4" width="14.33203125" style="2" customWidth="1"/>
    <col min="5" max="5" width="21.6640625" style="2" customWidth="1"/>
    <col min="6" max="6" width="17.83203125" style="2" customWidth="1"/>
    <col min="7" max="7" width="10.83203125" style="2" bestFit="1" customWidth="1"/>
    <col min="8" max="16384" width="9.33203125" style="2"/>
  </cols>
  <sheetData>
    <row r="1" spans="1:10" s="399" customFormat="1" x14ac:dyDescent="0.2">
      <c r="A1" s="398"/>
      <c r="B1" s="1130" t="str">
        <f>CONCATENATE("9. melléklet ",Z_ALAPADATOK!A7," ",Z_ALAPADATOK!B7," ",Z_ALAPADATOK!C7," ",Z_ALAPADATOK!D7," ",Z_ALAPADATOK!E7," ",Z_ALAPADATOK!F7," ",Z_ALAPADATOK!G7," ",Z_ALAPADATOK!H7)</f>
        <v>9. melléklet a  / 2026. (  ) társulási határozathoz</v>
      </c>
      <c r="C1" s="1130"/>
      <c r="D1" s="1130"/>
      <c r="E1" s="1130"/>
      <c r="F1" s="1130"/>
      <c r="G1" s="693"/>
      <c r="H1" s="41"/>
      <c r="I1" s="41"/>
      <c r="J1" s="41"/>
    </row>
    <row r="2" spans="1:10" s="399" customFormat="1" ht="16.149999999999999" customHeight="1" x14ac:dyDescent="0.25">
      <c r="A2" s="398"/>
      <c r="B2" s="1138" t="str">
        <f>Z_TARTALOMJEGYZÉK!B18</f>
        <v>A Társulás 2025. évi mérlege</v>
      </c>
      <c r="C2" s="1138"/>
      <c r="D2" s="1138"/>
      <c r="E2" s="1138"/>
      <c r="F2" s="1138"/>
    </row>
    <row r="3" spans="1:10" s="399" customFormat="1" ht="15.75" x14ac:dyDescent="0.25">
      <c r="A3" s="398"/>
      <c r="B3" s="1138" t="str">
        <f>Z_ALAPADATOK!A3</f>
        <v>Királyegyháza és Környéke Intézményfenntartó Társulás</v>
      </c>
      <c r="C3" s="1138"/>
      <c r="D3" s="1138"/>
      <c r="E3" s="1138"/>
      <c r="F3" s="1138"/>
    </row>
    <row r="4" spans="1:10" s="399" customFormat="1" ht="15.75" x14ac:dyDescent="0.2">
      <c r="A4" s="1145" t="s">
        <v>1020</v>
      </c>
      <c r="B4" s="1145"/>
      <c r="C4" s="1145"/>
      <c r="D4" s="1145"/>
      <c r="E4" s="1145"/>
      <c r="F4" s="1145"/>
    </row>
    <row r="5" spans="1:10" s="399" customFormat="1" ht="36" customHeight="1" thickBot="1" x14ac:dyDescent="0.3">
      <c r="A5" s="398"/>
      <c r="B5" s="755" t="s">
        <v>499</v>
      </c>
      <c r="C5" s="754"/>
      <c r="F5" s="756" t="s">
        <v>1031</v>
      </c>
    </row>
    <row r="6" spans="1:10" s="26" customFormat="1" ht="21.2" customHeight="1" thickBot="1" x14ac:dyDescent="0.25">
      <c r="A6" s="1146" t="s">
        <v>37</v>
      </c>
      <c r="B6" s="1139" t="s">
        <v>243</v>
      </c>
      <c r="C6" s="1140" t="s">
        <v>659</v>
      </c>
      <c r="D6" s="1141" t="s">
        <v>1091</v>
      </c>
      <c r="E6" s="1141" t="s">
        <v>1092</v>
      </c>
      <c r="F6" s="1143" t="s">
        <v>1063</v>
      </c>
    </row>
    <row r="7" spans="1:10" s="26" customFormat="1" ht="45" customHeight="1" thickBot="1" x14ac:dyDescent="0.25">
      <c r="A7" s="1146"/>
      <c r="B7" s="1139"/>
      <c r="C7" s="1140"/>
      <c r="D7" s="1142"/>
      <c r="E7" s="1142"/>
      <c r="F7" s="1144"/>
    </row>
    <row r="8" spans="1:10" ht="12.6" customHeight="1" thickBot="1" x14ac:dyDescent="0.25">
      <c r="A8" s="400" t="s">
        <v>415</v>
      </c>
      <c r="B8" s="401" t="s">
        <v>366</v>
      </c>
      <c r="C8" s="1140"/>
      <c r="D8" s="1131"/>
      <c r="E8" s="1131"/>
      <c r="F8" s="1132"/>
    </row>
    <row r="9" spans="1:10" s="229" customFormat="1" ht="12.95" customHeight="1" thickBot="1" x14ac:dyDescent="0.25">
      <c r="A9" s="757"/>
      <c r="B9" s="758" t="s">
        <v>314</v>
      </c>
      <c r="C9" s="759" t="s">
        <v>315</v>
      </c>
      <c r="D9" s="760" t="s">
        <v>318</v>
      </c>
      <c r="E9" s="760" t="s">
        <v>317</v>
      </c>
      <c r="F9" s="760" t="s">
        <v>319</v>
      </c>
    </row>
    <row r="10" spans="1:10" s="22" customFormat="1" ht="15" customHeight="1" thickBot="1" x14ac:dyDescent="0.25">
      <c r="A10" s="761"/>
      <c r="B10" s="1133" t="s">
        <v>32</v>
      </c>
      <c r="C10" s="1133"/>
      <c r="D10" s="1133"/>
      <c r="E10" s="1133"/>
      <c r="F10" s="1134"/>
    </row>
    <row r="11" spans="1:10" s="22" customFormat="1" ht="13.5" thickBot="1" x14ac:dyDescent="0.25">
      <c r="A11" s="333" t="s">
        <v>5</v>
      </c>
      <c r="B11" s="306" t="s">
        <v>118</v>
      </c>
      <c r="C11" s="762" t="s">
        <v>660</v>
      </c>
      <c r="D11" s="763"/>
      <c r="E11" s="763"/>
      <c r="F11" s="763"/>
    </row>
    <row r="12" spans="1:10" s="29" customFormat="1" ht="15" hidden="1" customHeight="1" x14ac:dyDescent="0.2">
      <c r="A12" s="402" t="s">
        <v>55</v>
      </c>
      <c r="B12" s="309" t="s">
        <v>119</v>
      </c>
      <c r="C12" s="764" t="s">
        <v>661</v>
      </c>
      <c r="D12" s="765"/>
      <c r="E12" s="765"/>
      <c r="F12" s="765"/>
    </row>
    <row r="13" spans="1:10" s="404" customFormat="1" ht="15" hidden="1" customHeight="1" x14ac:dyDescent="0.2">
      <c r="A13" s="403" t="s">
        <v>56</v>
      </c>
      <c r="B13" s="312" t="s">
        <v>120</v>
      </c>
      <c r="C13" s="766" t="s">
        <v>662</v>
      </c>
      <c r="D13" s="767"/>
      <c r="E13" s="767"/>
      <c r="F13" s="767"/>
    </row>
    <row r="14" spans="1:10" s="404" customFormat="1" ht="25.5" hidden="1" x14ac:dyDescent="0.2">
      <c r="A14" s="403" t="s">
        <v>57</v>
      </c>
      <c r="B14" s="312" t="s">
        <v>657</v>
      </c>
      <c r="C14" s="766" t="s">
        <v>663</v>
      </c>
      <c r="D14" s="767"/>
      <c r="E14" s="767"/>
      <c r="F14" s="767"/>
    </row>
    <row r="15" spans="1:10" s="404" customFormat="1" ht="15" hidden="1" customHeight="1" x14ac:dyDescent="0.2">
      <c r="A15" s="403" t="s">
        <v>58</v>
      </c>
      <c r="B15" s="312" t="s">
        <v>122</v>
      </c>
      <c r="C15" s="766" t="s">
        <v>664</v>
      </c>
      <c r="D15" s="767"/>
      <c r="E15" s="767"/>
      <c r="F15" s="767"/>
    </row>
    <row r="16" spans="1:10" s="404" customFormat="1" ht="15" hidden="1" customHeight="1" x14ac:dyDescent="0.2">
      <c r="A16" s="403" t="s">
        <v>75</v>
      </c>
      <c r="B16" s="315" t="s">
        <v>272</v>
      </c>
      <c r="C16" s="768" t="s">
        <v>665</v>
      </c>
      <c r="D16" s="767"/>
      <c r="E16" s="767"/>
      <c r="F16" s="767"/>
    </row>
    <row r="17" spans="1:6" s="29" customFormat="1" ht="15" hidden="1" customHeight="1" thickBot="1" x14ac:dyDescent="0.25">
      <c r="A17" s="405" t="s">
        <v>59</v>
      </c>
      <c r="B17" s="316" t="s">
        <v>273</v>
      </c>
      <c r="C17" s="769" t="s">
        <v>666</v>
      </c>
      <c r="D17" s="772"/>
      <c r="E17" s="772"/>
      <c r="F17" s="772"/>
    </row>
    <row r="18" spans="1:6" s="29" customFormat="1" ht="29.25" thickBot="1" x14ac:dyDescent="0.25">
      <c r="A18" s="496" t="s">
        <v>6</v>
      </c>
      <c r="B18" s="497" t="s">
        <v>955</v>
      </c>
      <c r="C18" s="770" t="s">
        <v>667</v>
      </c>
      <c r="D18" s="763">
        <f>SUM(D19:D23)</f>
        <v>85319610</v>
      </c>
      <c r="E18" s="763">
        <f t="shared" ref="E18:F18" si="0">SUM(E19:E23)</f>
        <v>119748075</v>
      </c>
      <c r="F18" s="763">
        <f t="shared" si="0"/>
        <v>119748075</v>
      </c>
    </row>
    <row r="19" spans="1:6" s="29" customFormat="1" x14ac:dyDescent="0.2">
      <c r="A19" s="402" t="s">
        <v>61</v>
      </c>
      <c r="B19" s="309" t="s">
        <v>124</v>
      </c>
      <c r="C19" s="764" t="s">
        <v>668</v>
      </c>
      <c r="D19" s="765"/>
      <c r="E19" s="765"/>
      <c r="F19" s="765"/>
    </row>
    <row r="20" spans="1:6" s="29" customFormat="1" x14ac:dyDescent="0.2">
      <c r="A20" s="403" t="s">
        <v>62</v>
      </c>
      <c r="B20" s="312" t="s">
        <v>125</v>
      </c>
      <c r="C20" s="766" t="s">
        <v>669</v>
      </c>
      <c r="D20" s="767"/>
      <c r="E20" s="767"/>
      <c r="F20" s="767"/>
    </row>
    <row r="21" spans="1:6" s="29" customFormat="1" x14ac:dyDescent="0.2">
      <c r="A21" s="403" t="s">
        <v>63</v>
      </c>
      <c r="B21" s="312" t="s">
        <v>264</v>
      </c>
      <c r="C21" s="766" t="s">
        <v>670</v>
      </c>
      <c r="D21" s="767"/>
      <c r="E21" s="767"/>
      <c r="F21" s="767"/>
    </row>
    <row r="22" spans="1:6" s="29" customFormat="1" x14ac:dyDescent="0.2">
      <c r="A22" s="403" t="s">
        <v>64</v>
      </c>
      <c r="B22" s="312" t="s">
        <v>265</v>
      </c>
      <c r="C22" s="766" t="s">
        <v>671</v>
      </c>
      <c r="D22" s="767"/>
      <c r="E22" s="767"/>
      <c r="F22" s="767"/>
    </row>
    <row r="23" spans="1:6" s="29" customFormat="1" x14ac:dyDescent="0.2">
      <c r="A23" s="403" t="s">
        <v>65</v>
      </c>
      <c r="B23" s="312" t="s">
        <v>956</v>
      </c>
      <c r="C23" s="766" t="s">
        <v>672</v>
      </c>
      <c r="D23" s="767">
        <v>85319610</v>
      </c>
      <c r="E23" s="767">
        <v>119748075</v>
      </c>
      <c r="F23" s="767">
        <v>119748075</v>
      </c>
    </row>
    <row r="24" spans="1:6" s="404" customFormat="1" ht="15" customHeight="1" thickBot="1" x14ac:dyDescent="0.25">
      <c r="A24" s="499" t="s">
        <v>71</v>
      </c>
      <c r="B24" s="500" t="s">
        <v>127</v>
      </c>
      <c r="C24" s="771"/>
      <c r="D24" s="772"/>
      <c r="E24" s="772"/>
      <c r="F24" s="772"/>
    </row>
    <row r="25" spans="1:6" s="404" customFormat="1" ht="29.25" thickBot="1" x14ac:dyDescent="0.25">
      <c r="A25" s="496" t="s">
        <v>7</v>
      </c>
      <c r="B25" s="502" t="s">
        <v>128</v>
      </c>
      <c r="C25" s="773" t="s">
        <v>673</v>
      </c>
      <c r="D25" s="763"/>
      <c r="E25" s="763"/>
      <c r="F25" s="763"/>
    </row>
    <row r="26" spans="1:6" s="404" customFormat="1" ht="15" hidden="1" customHeight="1" x14ac:dyDescent="0.2">
      <c r="A26" s="402" t="s">
        <v>44</v>
      </c>
      <c r="B26" s="309" t="s">
        <v>129</v>
      </c>
      <c r="C26" s="764" t="s">
        <v>674</v>
      </c>
      <c r="D26" s="765"/>
      <c r="E26" s="765"/>
      <c r="F26" s="765"/>
    </row>
    <row r="27" spans="1:6" s="29" customFormat="1" ht="15" hidden="1" customHeight="1" x14ac:dyDescent="0.2">
      <c r="A27" s="403" t="s">
        <v>45</v>
      </c>
      <c r="B27" s="312" t="s">
        <v>130</v>
      </c>
      <c r="C27" s="766" t="s">
        <v>675</v>
      </c>
      <c r="D27" s="767"/>
      <c r="E27" s="767"/>
      <c r="F27" s="767"/>
    </row>
    <row r="28" spans="1:6" s="404" customFormat="1" ht="15" hidden="1" customHeight="1" x14ac:dyDescent="0.2">
      <c r="A28" s="403" t="s">
        <v>46</v>
      </c>
      <c r="B28" s="312" t="s">
        <v>266</v>
      </c>
      <c r="C28" s="766" t="s">
        <v>676</v>
      </c>
      <c r="D28" s="767"/>
      <c r="E28" s="767"/>
      <c r="F28" s="767"/>
    </row>
    <row r="29" spans="1:6" s="404" customFormat="1" ht="15" hidden="1" customHeight="1" x14ac:dyDescent="0.2">
      <c r="A29" s="403" t="s">
        <v>47</v>
      </c>
      <c r="B29" s="312" t="s">
        <v>267</v>
      </c>
      <c r="C29" s="766" t="s">
        <v>677</v>
      </c>
      <c r="D29" s="767"/>
      <c r="E29" s="767"/>
      <c r="F29" s="767"/>
    </row>
    <row r="30" spans="1:6" s="404" customFormat="1" ht="15" hidden="1" customHeight="1" x14ac:dyDescent="0.2">
      <c r="A30" s="403" t="s">
        <v>84</v>
      </c>
      <c r="B30" s="312" t="s">
        <v>131</v>
      </c>
      <c r="C30" s="766" t="s">
        <v>678</v>
      </c>
      <c r="D30" s="767"/>
      <c r="E30" s="767"/>
      <c r="F30" s="767"/>
    </row>
    <row r="31" spans="1:6" s="404" customFormat="1" ht="13.5" hidden="1" thickBot="1" x14ac:dyDescent="0.25">
      <c r="A31" s="405" t="s">
        <v>957</v>
      </c>
      <c r="B31" s="774" t="s">
        <v>958</v>
      </c>
      <c r="C31" s="769"/>
      <c r="D31" s="767"/>
      <c r="E31" s="767"/>
      <c r="F31" s="767"/>
    </row>
    <row r="32" spans="1:6" s="404" customFormat="1" ht="15" thickBot="1" x14ac:dyDescent="0.25">
      <c r="A32" s="503" t="s">
        <v>86</v>
      </c>
      <c r="B32" s="504" t="s">
        <v>959</v>
      </c>
      <c r="C32" s="775" t="s">
        <v>679</v>
      </c>
      <c r="D32" s="776"/>
      <c r="E32" s="776"/>
      <c r="F32" s="776"/>
    </row>
    <row r="33" spans="1:6" s="404" customFormat="1" ht="15" hidden="1" customHeight="1" x14ac:dyDescent="0.2">
      <c r="A33" s="402" t="s">
        <v>133</v>
      </c>
      <c r="B33" s="309" t="s">
        <v>680</v>
      </c>
      <c r="C33" s="764" t="s">
        <v>681</v>
      </c>
      <c r="D33" s="777"/>
      <c r="E33" s="777"/>
      <c r="F33" s="777"/>
    </row>
    <row r="34" spans="1:6" s="404" customFormat="1" ht="15" hidden="1" customHeight="1" x14ac:dyDescent="0.2">
      <c r="A34" s="403" t="s">
        <v>134</v>
      </c>
      <c r="B34" s="312" t="s">
        <v>682</v>
      </c>
      <c r="C34" s="766" t="s">
        <v>683</v>
      </c>
      <c r="D34" s="767"/>
      <c r="E34" s="767"/>
      <c r="F34" s="767"/>
    </row>
    <row r="35" spans="1:6" s="404" customFormat="1" ht="15" hidden="1" customHeight="1" x14ac:dyDescent="0.2">
      <c r="A35" s="403" t="s">
        <v>135</v>
      </c>
      <c r="B35" s="312" t="s">
        <v>684</v>
      </c>
      <c r="C35" s="766" t="s">
        <v>685</v>
      </c>
      <c r="D35" s="767"/>
      <c r="E35" s="767"/>
      <c r="F35" s="767"/>
    </row>
    <row r="36" spans="1:6" s="404" customFormat="1" ht="15" hidden="1" customHeight="1" x14ac:dyDescent="0.2">
      <c r="A36" s="403" t="s">
        <v>136</v>
      </c>
      <c r="B36" s="312" t="s">
        <v>960</v>
      </c>
      <c r="C36" s="766" t="s">
        <v>686</v>
      </c>
      <c r="D36" s="767"/>
      <c r="E36" s="767"/>
      <c r="F36" s="767"/>
    </row>
    <row r="37" spans="1:6" s="404" customFormat="1" ht="15" hidden="1" customHeight="1" thickBot="1" x14ac:dyDescent="0.25">
      <c r="A37" s="405" t="s">
        <v>362</v>
      </c>
      <c r="B37" s="321" t="s">
        <v>961</v>
      </c>
      <c r="C37" s="778" t="s">
        <v>687</v>
      </c>
      <c r="D37" s="772"/>
      <c r="E37" s="772"/>
      <c r="F37" s="772"/>
    </row>
    <row r="38" spans="1:6" s="404" customFormat="1" ht="15" customHeight="1" thickBot="1" x14ac:dyDescent="0.25">
      <c r="A38" s="496" t="s">
        <v>9</v>
      </c>
      <c r="B38" s="502" t="s">
        <v>274</v>
      </c>
      <c r="C38" s="773" t="s">
        <v>688</v>
      </c>
      <c r="D38" s="779"/>
      <c r="E38" s="779"/>
      <c r="F38" s="779">
        <v>2586</v>
      </c>
    </row>
    <row r="39" spans="1:6" s="404" customFormat="1" ht="15" hidden="1" customHeight="1" x14ac:dyDescent="0.2">
      <c r="A39" s="402" t="s">
        <v>48</v>
      </c>
      <c r="B39" s="309" t="s">
        <v>142</v>
      </c>
      <c r="C39" s="764" t="s">
        <v>689</v>
      </c>
      <c r="D39" s="780"/>
      <c r="E39" s="780"/>
      <c r="F39" s="780"/>
    </row>
    <row r="40" spans="1:6" s="404" customFormat="1" ht="15" hidden="1" customHeight="1" x14ac:dyDescent="0.2">
      <c r="A40" s="403" t="s">
        <v>49</v>
      </c>
      <c r="B40" s="312" t="s">
        <v>143</v>
      </c>
      <c r="C40" s="766" t="s">
        <v>690</v>
      </c>
      <c r="D40" s="782"/>
      <c r="E40" s="782"/>
      <c r="F40" s="782"/>
    </row>
    <row r="41" spans="1:6" s="404" customFormat="1" ht="15" hidden="1" customHeight="1" x14ac:dyDescent="0.2">
      <c r="A41" s="403" t="s">
        <v>50</v>
      </c>
      <c r="B41" s="312" t="s">
        <v>144</v>
      </c>
      <c r="C41" s="766" t="s">
        <v>691</v>
      </c>
      <c r="D41" s="781"/>
      <c r="E41" s="781"/>
      <c r="F41" s="781"/>
    </row>
    <row r="42" spans="1:6" s="404" customFormat="1" ht="15" hidden="1" customHeight="1" x14ac:dyDescent="0.2">
      <c r="A42" s="403" t="s">
        <v>88</v>
      </c>
      <c r="B42" s="312" t="s">
        <v>145</v>
      </c>
      <c r="C42" s="766" t="s">
        <v>692</v>
      </c>
      <c r="D42" s="782"/>
      <c r="E42" s="782"/>
      <c r="F42" s="782"/>
    </row>
    <row r="43" spans="1:6" s="404" customFormat="1" ht="15" hidden="1" customHeight="1" x14ac:dyDescent="0.2">
      <c r="A43" s="403" t="s">
        <v>89</v>
      </c>
      <c r="B43" s="312" t="s">
        <v>146</v>
      </c>
      <c r="C43" s="766" t="s">
        <v>693</v>
      </c>
      <c r="D43" s="782"/>
      <c r="E43" s="782"/>
      <c r="F43" s="782"/>
    </row>
    <row r="44" spans="1:6" s="404" customFormat="1" ht="15" hidden="1" customHeight="1" x14ac:dyDescent="0.2">
      <c r="A44" s="403" t="s">
        <v>90</v>
      </c>
      <c r="B44" s="312" t="s">
        <v>147</v>
      </c>
      <c r="C44" s="766" t="s">
        <v>694</v>
      </c>
      <c r="D44" s="782"/>
      <c r="E44" s="782"/>
      <c r="F44" s="782"/>
    </row>
    <row r="45" spans="1:6" s="404" customFormat="1" ht="15" hidden="1" customHeight="1" x14ac:dyDescent="0.2">
      <c r="A45" s="403" t="s">
        <v>91</v>
      </c>
      <c r="B45" s="312" t="s">
        <v>148</v>
      </c>
      <c r="C45" s="766" t="s">
        <v>695</v>
      </c>
      <c r="D45" s="782"/>
      <c r="E45" s="782"/>
      <c r="F45" s="782"/>
    </row>
    <row r="46" spans="1:6" s="404" customFormat="1" ht="15" hidden="1" customHeight="1" x14ac:dyDescent="0.2">
      <c r="A46" s="403" t="s">
        <v>92</v>
      </c>
      <c r="B46" s="312" t="s">
        <v>365</v>
      </c>
      <c r="C46" s="766" t="s">
        <v>696</v>
      </c>
      <c r="D46" s="782"/>
      <c r="E46" s="782"/>
      <c r="F46" s="782"/>
    </row>
    <row r="47" spans="1:6" s="404" customFormat="1" ht="15" hidden="1" customHeight="1" x14ac:dyDescent="0.2">
      <c r="A47" s="403" t="s">
        <v>140</v>
      </c>
      <c r="B47" s="312" t="s">
        <v>150</v>
      </c>
      <c r="C47" s="766" t="s">
        <v>697</v>
      </c>
      <c r="D47" s="782"/>
      <c r="E47" s="782"/>
      <c r="F47" s="782"/>
    </row>
    <row r="48" spans="1:6" s="404" customFormat="1" ht="15" hidden="1" customHeight="1" x14ac:dyDescent="0.2">
      <c r="A48" s="405" t="s">
        <v>141</v>
      </c>
      <c r="B48" s="319" t="s">
        <v>276</v>
      </c>
      <c r="C48" s="783" t="s">
        <v>698</v>
      </c>
      <c r="D48" s="782"/>
      <c r="E48" s="782"/>
      <c r="F48" s="782"/>
    </row>
    <row r="49" spans="1:6" s="404" customFormat="1" ht="15" hidden="1" customHeight="1" thickBot="1" x14ac:dyDescent="0.25">
      <c r="A49" s="405" t="s">
        <v>275</v>
      </c>
      <c r="B49" s="316" t="s">
        <v>151</v>
      </c>
      <c r="C49" s="769" t="s">
        <v>699</v>
      </c>
      <c r="D49" s="782"/>
      <c r="E49" s="782"/>
      <c r="F49" s="782"/>
    </row>
    <row r="50" spans="1:6" s="404" customFormat="1" ht="15" customHeight="1" thickBot="1" x14ac:dyDescent="0.25">
      <c r="A50" s="496" t="s">
        <v>10</v>
      </c>
      <c r="B50" s="502" t="s">
        <v>152</v>
      </c>
      <c r="C50" s="773" t="s">
        <v>700</v>
      </c>
      <c r="D50" s="763"/>
      <c r="E50" s="763"/>
      <c r="F50" s="763"/>
    </row>
    <row r="51" spans="1:6" s="404" customFormat="1" ht="15" hidden="1" customHeight="1" x14ac:dyDescent="0.2">
      <c r="A51" s="402" t="s">
        <v>51</v>
      </c>
      <c r="B51" s="309" t="s">
        <v>156</v>
      </c>
      <c r="C51" s="764" t="s">
        <v>701</v>
      </c>
      <c r="D51" s="784"/>
      <c r="E51" s="784"/>
      <c r="F51" s="784"/>
    </row>
    <row r="52" spans="1:6" s="404" customFormat="1" ht="15" hidden="1" customHeight="1" x14ac:dyDescent="0.2">
      <c r="A52" s="403" t="s">
        <v>52</v>
      </c>
      <c r="B52" s="312" t="s">
        <v>157</v>
      </c>
      <c r="C52" s="766" t="s">
        <v>702</v>
      </c>
      <c r="D52" s="786"/>
      <c r="E52" s="786"/>
      <c r="F52" s="786"/>
    </row>
    <row r="53" spans="1:6" s="404" customFormat="1" ht="15" hidden="1" customHeight="1" x14ac:dyDescent="0.2">
      <c r="A53" s="403" t="s">
        <v>153</v>
      </c>
      <c r="B53" s="312" t="s">
        <v>158</v>
      </c>
      <c r="C53" s="766" t="s">
        <v>703</v>
      </c>
      <c r="D53" s="785"/>
      <c r="E53" s="785"/>
      <c r="F53" s="785"/>
    </row>
    <row r="54" spans="1:6" s="404" customFormat="1" ht="15" hidden="1" customHeight="1" x14ac:dyDescent="0.2">
      <c r="A54" s="403" t="s">
        <v>154</v>
      </c>
      <c r="B54" s="312" t="s">
        <v>159</v>
      </c>
      <c r="C54" s="766" t="s">
        <v>704</v>
      </c>
      <c r="D54" s="786"/>
      <c r="E54" s="786"/>
      <c r="F54" s="786"/>
    </row>
    <row r="55" spans="1:6" s="404" customFormat="1" ht="15" hidden="1" customHeight="1" thickBot="1" x14ac:dyDescent="0.25">
      <c r="A55" s="405" t="s">
        <v>155</v>
      </c>
      <c r="B55" s="316" t="s">
        <v>160</v>
      </c>
      <c r="C55" s="769" t="s">
        <v>705</v>
      </c>
      <c r="D55" s="786"/>
      <c r="E55" s="786"/>
      <c r="F55" s="786"/>
    </row>
    <row r="56" spans="1:6" s="404" customFormat="1" ht="15" customHeight="1" thickBot="1" x14ac:dyDescent="0.25">
      <c r="A56" s="496" t="s">
        <v>93</v>
      </c>
      <c r="B56" s="502" t="s">
        <v>161</v>
      </c>
      <c r="C56" s="773" t="s">
        <v>706</v>
      </c>
      <c r="D56" s="763"/>
      <c r="E56" s="763"/>
      <c r="F56" s="763"/>
    </row>
    <row r="57" spans="1:6" s="404" customFormat="1" x14ac:dyDescent="0.2">
      <c r="A57" s="402" t="s">
        <v>53</v>
      </c>
      <c r="B57" s="787" t="s">
        <v>162</v>
      </c>
      <c r="C57" s="764" t="s">
        <v>707</v>
      </c>
      <c r="D57" s="788"/>
      <c r="E57" s="788"/>
      <c r="F57" s="788"/>
    </row>
    <row r="58" spans="1:6" s="404" customFormat="1" ht="15" customHeight="1" x14ac:dyDescent="0.2">
      <c r="A58" s="403" t="s">
        <v>54</v>
      </c>
      <c r="B58" s="789" t="s">
        <v>268</v>
      </c>
      <c r="C58" s="766" t="s">
        <v>708</v>
      </c>
      <c r="D58" s="786"/>
      <c r="E58" s="786"/>
      <c r="F58" s="786"/>
    </row>
    <row r="59" spans="1:6" s="404" customFormat="1" ht="15" customHeight="1" x14ac:dyDescent="0.2">
      <c r="A59" s="403" t="s">
        <v>165</v>
      </c>
      <c r="B59" s="312" t="s">
        <v>163</v>
      </c>
      <c r="C59" s="766" t="s">
        <v>709</v>
      </c>
      <c r="D59" s="786"/>
      <c r="E59" s="786"/>
      <c r="F59" s="786"/>
    </row>
    <row r="60" spans="1:6" s="404" customFormat="1" ht="15" customHeight="1" thickBot="1" x14ac:dyDescent="0.25">
      <c r="A60" s="995" t="s">
        <v>166</v>
      </c>
      <c r="B60" s="853" t="s">
        <v>164</v>
      </c>
      <c r="C60" s="854"/>
      <c r="D60" s="788"/>
      <c r="E60" s="788"/>
      <c r="F60" s="788"/>
    </row>
    <row r="61" spans="1:6" s="927" customFormat="1" ht="15" thickBot="1" x14ac:dyDescent="0.25">
      <c r="A61" s="922" t="s">
        <v>12</v>
      </c>
      <c r="B61" s="923" t="s">
        <v>167</v>
      </c>
      <c r="C61" s="924" t="s">
        <v>710</v>
      </c>
      <c r="D61" s="925"/>
      <c r="E61" s="926"/>
      <c r="F61" s="926"/>
    </row>
    <row r="62" spans="1:6" s="404" customFormat="1" ht="15" customHeight="1" x14ac:dyDescent="0.2">
      <c r="A62" s="402" t="s">
        <v>94</v>
      </c>
      <c r="B62" s="787" t="s">
        <v>169</v>
      </c>
      <c r="C62" s="764" t="s">
        <v>711</v>
      </c>
      <c r="D62" s="772"/>
      <c r="E62" s="772"/>
      <c r="F62" s="772"/>
    </row>
    <row r="63" spans="1:6" s="404" customFormat="1" ht="15" customHeight="1" x14ac:dyDescent="0.2">
      <c r="A63" s="403" t="s">
        <v>95</v>
      </c>
      <c r="B63" s="789" t="s">
        <v>269</v>
      </c>
      <c r="C63" s="766" t="s">
        <v>712</v>
      </c>
      <c r="D63" s="895"/>
      <c r="E63" s="896"/>
      <c r="F63" s="896"/>
    </row>
    <row r="64" spans="1:6" s="404" customFormat="1" ht="15" customHeight="1" x14ac:dyDescent="0.2">
      <c r="A64" s="403" t="s">
        <v>115</v>
      </c>
      <c r="B64" s="312" t="s">
        <v>170</v>
      </c>
      <c r="C64" s="766" t="s">
        <v>713</v>
      </c>
      <c r="D64" s="786"/>
      <c r="E64" s="786"/>
      <c r="F64" s="786"/>
    </row>
    <row r="65" spans="1:6" s="404" customFormat="1" ht="15" customHeight="1" thickBot="1" x14ac:dyDescent="0.25">
      <c r="A65" s="499" t="s">
        <v>168</v>
      </c>
      <c r="B65" s="500" t="s">
        <v>171</v>
      </c>
      <c r="C65" s="771"/>
      <c r="D65" s="788"/>
      <c r="E65" s="788"/>
      <c r="F65" s="788"/>
    </row>
    <row r="66" spans="1:6" s="588" customFormat="1" ht="15" thickBot="1" x14ac:dyDescent="0.25">
      <c r="A66" s="503" t="s">
        <v>310</v>
      </c>
      <c r="B66" s="504" t="s">
        <v>962</v>
      </c>
      <c r="C66" s="775" t="s">
        <v>739</v>
      </c>
      <c r="D66" s="779">
        <f>D18+D25+D32+D38+D50+D56+D61</f>
        <v>85319610</v>
      </c>
      <c r="E66" s="779">
        <f t="shared" ref="E66:F66" si="1">E18+E25+E32+E38+E50+E56+E61</f>
        <v>119748075</v>
      </c>
      <c r="F66" s="779">
        <f t="shared" si="1"/>
        <v>119750661</v>
      </c>
    </row>
    <row r="67" spans="1:6" s="404" customFormat="1" ht="15" thickBot="1" x14ac:dyDescent="0.25">
      <c r="A67" s="496" t="s">
        <v>14</v>
      </c>
      <c r="B67" s="497" t="s">
        <v>1014</v>
      </c>
      <c r="C67" s="770" t="s">
        <v>714</v>
      </c>
      <c r="D67" s="779">
        <f>SUM(D68:D77,D80:D81,D83)</f>
        <v>20724</v>
      </c>
      <c r="E67" s="779">
        <f t="shared" ref="E67:F67" si="2">SUM(E68:E77,E80:E81,E83)</f>
        <v>20724</v>
      </c>
      <c r="F67" s="779">
        <f t="shared" si="2"/>
        <v>20724</v>
      </c>
    </row>
    <row r="68" spans="1:6" s="404" customFormat="1" ht="15" customHeight="1" thickBot="1" x14ac:dyDescent="0.25">
      <c r="A68" s="416" t="s">
        <v>15</v>
      </c>
      <c r="B68" s="317" t="s">
        <v>964</v>
      </c>
      <c r="C68" s="792" t="s">
        <v>715</v>
      </c>
      <c r="D68" s="776"/>
      <c r="E68" s="776"/>
      <c r="F68" s="776"/>
    </row>
    <row r="69" spans="1:6" s="404" customFormat="1" ht="15" hidden="1" customHeight="1" x14ac:dyDescent="0.2">
      <c r="A69" s="402" t="s">
        <v>76</v>
      </c>
      <c r="B69" s="309" t="s">
        <v>965</v>
      </c>
      <c r="C69" s="764" t="s">
        <v>716</v>
      </c>
      <c r="D69" s="793"/>
      <c r="E69" s="793"/>
      <c r="F69" s="793"/>
    </row>
    <row r="70" spans="1:6" s="404" customFormat="1" ht="15" hidden="1" customHeight="1" x14ac:dyDescent="0.2">
      <c r="A70" s="403" t="s">
        <v>77</v>
      </c>
      <c r="B70" s="312" t="s">
        <v>176</v>
      </c>
      <c r="C70" s="766" t="s">
        <v>717</v>
      </c>
      <c r="D70" s="781"/>
      <c r="E70" s="781"/>
      <c r="F70" s="781"/>
    </row>
    <row r="71" spans="1:6" s="404" customFormat="1" ht="15" hidden="1" customHeight="1" thickBot="1" x14ac:dyDescent="0.25">
      <c r="A71" s="405" t="s">
        <v>202</v>
      </c>
      <c r="B71" s="328" t="s">
        <v>966</v>
      </c>
      <c r="C71" s="769" t="s">
        <v>718</v>
      </c>
      <c r="D71" s="782"/>
      <c r="E71" s="782"/>
      <c r="F71" s="782"/>
    </row>
    <row r="72" spans="1:6" s="404" customFormat="1" ht="15" customHeight="1" thickBot="1" x14ac:dyDescent="0.25">
      <c r="A72" s="416" t="s">
        <v>16</v>
      </c>
      <c r="B72" s="317" t="s">
        <v>967</v>
      </c>
      <c r="C72" s="792" t="s">
        <v>719</v>
      </c>
      <c r="D72" s="763"/>
      <c r="E72" s="763"/>
      <c r="F72" s="763"/>
    </row>
    <row r="73" spans="1:6" s="404" customFormat="1" ht="15" hidden="1" customHeight="1" x14ac:dyDescent="0.2">
      <c r="A73" s="402" t="s">
        <v>204</v>
      </c>
      <c r="B73" s="309" t="s">
        <v>180</v>
      </c>
      <c r="C73" s="764" t="s">
        <v>720</v>
      </c>
      <c r="D73" s="786"/>
      <c r="E73" s="786"/>
      <c r="F73" s="786"/>
    </row>
    <row r="74" spans="1:6" s="404" customFormat="1" ht="15" hidden="1" customHeight="1" x14ac:dyDescent="0.2">
      <c r="A74" s="403" t="s">
        <v>205</v>
      </c>
      <c r="B74" s="312" t="s">
        <v>371</v>
      </c>
      <c r="C74" s="766" t="s">
        <v>721</v>
      </c>
      <c r="D74" s="786"/>
      <c r="E74" s="786"/>
      <c r="F74" s="786"/>
    </row>
    <row r="75" spans="1:6" s="404" customFormat="1" ht="15" hidden="1" customHeight="1" x14ac:dyDescent="0.2">
      <c r="A75" s="403" t="s">
        <v>968</v>
      </c>
      <c r="B75" s="312" t="s">
        <v>181</v>
      </c>
      <c r="C75" s="493" t="s">
        <v>722</v>
      </c>
      <c r="D75" s="786"/>
      <c r="E75" s="786"/>
      <c r="F75" s="786"/>
    </row>
    <row r="76" spans="1:6" s="404" customFormat="1" ht="15" hidden="1" customHeight="1" thickBot="1" x14ac:dyDescent="0.25">
      <c r="A76" s="413" t="s">
        <v>969</v>
      </c>
      <c r="B76" s="329" t="s">
        <v>372</v>
      </c>
      <c r="C76" s="794" t="s">
        <v>723</v>
      </c>
      <c r="D76" s="786"/>
      <c r="E76" s="786"/>
      <c r="F76" s="786"/>
    </row>
    <row r="77" spans="1:6" s="404" customFormat="1" ht="15" customHeight="1" thickBot="1" x14ac:dyDescent="0.25">
      <c r="A77" s="416" t="s">
        <v>17</v>
      </c>
      <c r="B77" s="317" t="s">
        <v>970</v>
      </c>
      <c r="C77" s="792" t="s">
        <v>724</v>
      </c>
      <c r="D77" s="763">
        <f>SUM(D78:D79)</f>
        <v>20724</v>
      </c>
      <c r="E77" s="763">
        <f t="shared" ref="E77:F77" si="3">SUM(E78:E79)</f>
        <v>20724</v>
      </c>
      <c r="F77" s="763">
        <f t="shared" si="3"/>
        <v>20724</v>
      </c>
    </row>
    <row r="78" spans="1:6" s="404" customFormat="1" ht="15" customHeight="1" x14ac:dyDescent="0.2">
      <c r="A78" s="412" t="s">
        <v>206</v>
      </c>
      <c r="B78" s="795" t="s">
        <v>184</v>
      </c>
      <c r="C78" s="796" t="s">
        <v>725</v>
      </c>
      <c r="D78" s="786">
        <v>20724</v>
      </c>
      <c r="E78" s="786">
        <v>20724</v>
      </c>
      <c r="F78" s="786">
        <v>20724</v>
      </c>
    </row>
    <row r="79" spans="1:6" s="404" customFormat="1" ht="15" customHeight="1" thickBot="1" x14ac:dyDescent="0.25">
      <c r="A79" s="406" t="s">
        <v>207</v>
      </c>
      <c r="B79" s="797" t="s">
        <v>185</v>
      </c>
      <c r="C79" s="798" t="s">
        <v>726</v>
      </c>
      <c r="D79" s="788"/>
      <c r="E79" s="788"/>
      <c r="F79" s="788"/>
    </row>
    <row r="80" spans="1:6" s="404" customFormat="1" ht="15" customHeight="1" thickBot="1" x14ac:dyDescent="0.25">
      <c r="A80" s="805" t="s">
        <v>18</v>
      </c>
      <c r="B80" s="799" t="s">
        <v>188</v>
      </c>
      <c r="C80" s="633" t="s">
        <v>727</v>
      </c>
      <c r="D80" s="800"/>
      <c r="E80" s="800"/>
      <c r="F80" s="800"/>
    </row>
    <row r="81" spans="1:6" s="29" customFormat="1" ht="15" customHeight="1" thickBot="1" x14ac:dyDescent="0.25">
      <c r="A81" s="801" t="s">
        <v>19</v>
      </c>
      <c r="B81" s="802" t="s">
        <v>189</v>
      </c>
      <c r="C81" s="803" t="s">
        <v>728</v>
      </c>
      <c r="D81" s="804"/>
      <c r="E81" s="804"/>
      <c r="F81" s="804"/>
    </row>
    <row r="82" spans="1:6" s="29" customFormat="1" ht="15" customHeight="1" thickBot="1" x14ac:dyDescent="0.25">
      <c r="A82" s="805" t="s">
        <v>20</v>
      </c>
      <c r="B82" s="799" t="s">
        <v>345</v>
      </c>
      <c r="C82" s="633" t="s">
        <v>971</v>
      </c>
      <c r="D82" s="806"/>
      <c r="E82" s="806"/>
      <c r="F82" s="996"/>
    </row>
    <row r="83" spans="1:6" s="404" customFormat="1" ht="15" customHeight="1" thickBot="1" x14ac:dyDescent="0.25">
      <c r="A83" s="807" t="s">
        <v>21</v>
      </c>
      <c r="B83" s="808" t="s">
        <v>373</v>
      </c>
      <c r="C83" s="809" t="s">
        <v>729</v>
      </c>
      <c r="D83" s="810"/>
      <c r="E83" s="810"/>
      <c r="F83" s="810"/>
    </row>
    <row r="84" spans="1:6" s="404" customFormat="1" ht="15" customHeight="1" thickBot="1" x14ac:dyDescent="0.25">
      <c r="A84" s="506" t="s">
        <v>22</v>
      </c>
      <c r="B84" s="497" t="s">
        <v>972</v>
      </c>
      <c r="C84" s="770" t="s">
        <v>730</v>
      </c>
      <c r="D84" s="800"/>
      <c r="E84" s="800"/>
      <c r="F84" s="800"/>
    </row>
    <row r="85" spans="1:6" s="404" customFormat="1" ht="15" hidden="1" customHeight="1" x14ac:dyDescent="0.2">
      <c r="A85" s="811" t="s">
        <v>973</v>
      </c>
      <c r="B85" s="309" t="s">
        <v>192</v>
      </c>
      <c r="C85" s="764" t="s">
        <v>731</v>
      </c>
      <c r="D85" s="812"/>
      <c r="E85" s="812"/>
      <c r="F85" s="812"/>
    </row>
    <row r="86" spans="1:6" s="404" customFormat="1" ht="15" hidden="1" customHeight="1" x14ac:dyDescent="0.2">
      <c r="A86" s="407" t="s">
        <v>974</v>
      </c>
      <c r="B86" s="312" t="s">
        <v>194</v>
      </c>
      <c r="C86" s="766" t="s">
        <v>732</v>
      </c>
      <c r="D86" s="786"/>
      <c r="E86" s="786"/>
      <c r="F86" s="786"/>
    </row>
    <row r="87" spans="1:6" s="404" customFormat="1" ht="15" hidden="1" customHeight="1" x14ac:dyDescent="0.2">
      <c r="A87" s="407" t="s">
        <v>975</v>
      </c>
      <c r="B87" s="312" t="s">
        <v>196</v>
      </c>
      <c r="C87" s="766" t="s">
        <v>733</v>
      </c>
      <c r="D87" s="785"/>
      <c r="E87" s="785"/>
      <c r="F87" s="785"/>
    </row>
    <row r="88" spans="1:6" s="404" customFormat="1" ht="15" hidden="1" customHeight="1" thickBot="1" x14ac:dyDescent="0.25">
      <c r="A88" s="408" t="s">
        <v>976</v>
      </c>
      <c r="B88" s="316" t="s">
        <v>198</v>
      </c>
      <c r="C88" s="769" t="s">
        <v>734</v>
      </c>
      <c r="D88" s="813"/>
      <c r="E88" s="813"/>
      <c r="F88" s="813"/>
    </row>
    <row r="89" spans="1:6" s="404" customFormat="1" ht="15" customHeight="1" thickBot="1" x14ac:dyDescent="0.25">
      <c r="A89" s="416" t="s">
        <v>23</v>
      </c>
      <c r="B89" s="317" t="s">
        <v>200</v>
      </c>
      <c r="C89" s="792" t="s">
        <v>735</v>
      </c>
      <c r="D89" s="810"/>
      <c r="E89" s="810"/>
      <c r="F89" s="810"/>
    </row>
    <row r="90" spans="1:6" s="29" customFormat="1" ht="15" customHeight="1" thickBot="1" x14ac:dyDescent="0.25">
      <c r="A90" s="416" t="s">
        <v>24</v>
      </c>
      <c r="B90" s="997" t="s">
        <v>977</v>
      </c>
      <c r="C90" s="792" t="s">
        <v>736</v>
      </c>
      <c r="D90" s="785"/>
      <c r="E90" s="785"/>
      <c r="F90" s="785"/>
    </row>
    <row r="91" spans="1:6" s="29" customFormat="1" ht="29.25" thickBot="1" x14ac:dyDescent="0.25">
      <c r="A91" s="506" t="s">
        <v>25</v>
      </c>
      <c r="B91" s="814" t="s">
        <v>978</v>
      </c>
      <c r="C91" s="770" t="s">
        <v>737</v>
      </c>
      <c r="D91" s="815">
        <f>D67+D84</f>
        <v>20724</v>
      </c>
      <c r="E91" s="815">
        <f t="shared" ref="E91:F91" si="4">E67+E84</f>
        <v>20724</v>
      </c>
      <c r="F91" s="815">
        <f t="shared" si="4"/>
        <v>20724</v>
      </c>
    </row>
    <row r="92" spans="1:6" s="29" customFormat="1" ht="15" thickBot="1" x14ac:dyDescent="0.25">
      <c r="A92" s="558" t="s">
        <v>26</v>
      </c>
      <c r="B92" s="816" t="s">
        <v>979</v>
      </c>
      <c r="C92" s="855"/>
      <c r="D92" s="815">
        <f>D66+D91</f>
        <v>85340334</v>
      </c>
      <c r="E92" s="815">
        <f t="shared" ref="E92:F92" si="5">E66+E91</f>
        <v>119768799</v>
      </c>
      <c r="F92" s="815">
        <f t="shared" si="5"/>
        <v>119771385</v>
      </c>
    </row>
    <row r="93" spans="1:6" s="404" customFormat="1" ht="13.5" thickBot="1" x14ac:dyDescent="0.25">
      <c r="A93" s="409"/>
      <c r="B93" s="410"/>
      <c r="C93" s="410"/>
      <c r="D93" s="411"/>
      <c r="E93" s="411"/>
      <c r="F93" s="411"/>
    </row>
    <row r="94" spans="1:6" s="22" customFormat="1" ht="16.5" customHeight="1" thickBot="1" x14ac:dyDescent="0.25">
      <c r="A94" s="561"/>
      <c r="B94" s="1135" t="s">
        <v>33</v>
      </c>
      <c r="C94" s="1136"/>
      <c r="D94" s="1136"/>
      <c r="E94" s="1136"/>
      <c r="F94" s="1137"/>
    </row>
    <row r="95" spans="1:6" s="29" customFormat="1" ht="15" customHeight="1" thickBot="1" x14ac:dyDescent="0.25">
      <c r="A95" s="928" t="s">
        <v>5</v>
      </c>
      <c r="B95" s="949" t="s">
        <v>980</v>
      </c>
      <c r="C95" s="856"/>
      <c r="D95" s="817">
        <f>SUM(D96:D100)</f>
        <v>2875476</v>
      </c>
      <c r="E95" s="817">
        <f>SUM(E96:E100)</f>
        <v>2948724</v>
      </c>
      <c r="F95" s="950">
        <f>SUM(F96:F100)</f>
        <v>2937383</v>
      </c>
    </row>
    <row r="96" spans="1:6" ht="15" customHeight="1" x14ac:dyDescent="0.2">
      <c r="A96" s="929" t="s">
        <v>55</v>
      </c>
      <c r="B96" s="951" t="s">
        <v>28</v>
      </c>
      <c r="C96" s="818" t="s">
        <v>755</v>
      </c>
      <c r="D96" s="901">
        <v>2319000</v>
      </c>
      <c r="E96" s="901">
        <v>2319000</v>
      </c>
      <c r="F96" s="952">
        <v>2319000</v>
      </c>
    </row>
    <row r="97" spans="1:7" ht="28.5" x14ac:dyDescent="0.2">
      <c r="A97" s="930" t="s">
        <v>56</v>
      </c>
      <c r="B97" s="953" t="s">
        <v>96</v>
      </c>
      <c r="C97" s="819" t="s">
        <v>756</v>
      </c>
      <c r="D97" s="899">
        <v>301476</v>
      </c>
      <c r="E97" s="899">
        <v>301476</v>
      </c>
      <c r="F97" s="954">
        <v>301476</v>
      </c>
    </row>
    <row r="98" spans="1:7" ht="15" customHeight="1" x14ac:dyDescent="0.2">
      <c r="A98" s="930" t="s">
        <v>57</v>
      </c>
      <c r="B98" s="953" t="s">
        <v>74</v>
      </c>
      <c r="C98" s="820" t="s">
        <v>757</v>
      </c>
      <c r="D98" s="899">
        <v>255000</v>
      </c>
      <c r="E98" s="899">
        <v>328248</v>
      </c>
      <c r="F98" s="954">
        <v>316907</v>
      </c>
    </row>
    <row r="99" spans="1:7" ht="15" customHeight="1" x14ac:dyDescent="0.2">
      <c r="A99" s="930" t="s">
        <v>58</v>
      </c>
      <c r="B99" s="953" t="s">
        <v>97</v>
      </c>
      <c r="C99" s="637" t="s">
        <v>758</v>
      </c>
      <c r="D99" s="494"/>
      <c r="E99" s="955"/>
      <c r="F99" s="956"/>
    </row>
    <row r="100" spans="1:7" ht="15" customHeight="1" thickBot="1" x14ac:dyDescent="0.25">
      <c r="A100" s="930" t="s">
        <v>66</v>
      </c>
      <c r="B100" s="957" t="s">
        <v>98</v>
      </c>
      <c r="C100" s="637" t="s">
        <v>759</v>
      </c>
      <c r="D100" s="899"/>
      <c r="E100" s="899"/>
      <c r="F100" s="958"/>
    </row>
    <row r="101" spans="1:7" ht="26.25" hidden="1" x14ac:dyDescent="0.2">
      <c r="A101" s="931" t="s">
        <v>59</v>
      </c>
      <c r="B101" s="959" t="s">
        <v>981</v>
      </c>
      <c r="C101" s="822" t="s">
        <v>768</v>
      </c>
      <c r="D101" s="494"/>
      <c r="E101" s="494"/>
      <c r="F101" s="956"/>
    </row>
    <row r="102" spans="1:7" ht="25.5" hidden="1" x14ac:dyDescent="0.2">
      <c r="A102" s="931" t="s">
        <v>60</v>
      </c>
      <c r="B102" s="960" t="s">
        <v>982</v>
      </c>
      <c r="C102" s="822" t="s">
        <v>769</v>
      </c>
      <c r="D102" s="494"/>
      <c r="E102" s="494"/>
      <c r="F102" s="956"/>
    </row>
    <row r="103" spans="1:7" ht="15" hidden="1" customHeight="1" x14ac:dyDescent="0.2">
      <c r="A103" s="931" t="s">
        <v>67</v>
      </c>
      <c r="B103" s="960" t="s">
        <v>983</v>
      </c>
      <c r="C103" s="822" t="s">
        <v>770</v>
      </c>
      <c r="D103" s="494"/>
      <c r="E103" s="899"/>
      <c r="F103" s="958"/>
      <c r="G103" s="897">
        <f>'Z_1.mell.'!G102</f>
        <v>0</v>
      </c>
    </row>
    <row r="104" spans="1:7" ht="15" hidden="1" customHeight="1" x14ac:dyDescent="0.2">
      <c r="A104" s="931" t="s">
        <v>68</v>
      </c>
      <c r="B104" s="961" t="s">
        <v>984</v>
      </c>
      <c r="C104" s="824" t="s">
        <v>771</v>
      </c>
      <c r="D104" s="494"/>
      <c r="E104" s="494"/>
      <c r="F104" s="956"/>
    </row>
    <row r="105" spans="1:7" ht="25.5" hidden="1" x14ac:dyDescent="0.2">
      <c r="A105" s="931" t="s">
        <v>69</v>
      </c>
      <c r="B105" s="962" t="s">
        <v>985</v>
      </c>
      <c r="C105" s="822" t="s">
        <v>772</v>
      </c>
      <c r="D105" s="494"/>
      <c r="E105" s="494"/>
      <c r="F105" s="956"/>
    </row>
    <row r="106" spans="1:7" ht="31.15" hidden="1" customHeight="1" x14ac:dyDescent="0.2">
      <c r="A106" s="931" t="s">
        <v>70</v>
      </c>
      <c r="B106" s="962" t="s">
        <v>986</v>
      </c>
      <c r="C106" s="822" t="s">
        <v>773</v>
      </c>
      <c r="D106" s="494"/>
      <c r="E106" s="494"/>
      <c r="F106" s="956"/>
    </row>
    <row r="107" spans="1:7" ht="25.15" hidden="1" customHeight="1" x14ac:dyDescent="0.2">
      <c r="A107" s="932" t="s">
        <v>72</v>
      </c>
      <c r="B107" s="962" t="s">
        <v>987</v>
      </c>
      <c r="C107" s="825" t="s">
        <v>774</v>
      </c>
      <c r="D107" s="494"/>
      <c r="E107" s="494"/>
      <c r="F107" s="956"/>
    </row>
    <row r="108" spans="1:7" ht="15" hidden="1" customHeight="1" x14ac:dyDescent="0.2">
      <c r="A108" s="931" t="s">
        <v>99</v>
      </c>
      <c r="B108" s="961" t="s">
        <v>988</v>
      </c>
      <c r="C108" s="824" t="s">
        <v>775</v>
      </c>
      <c r="D108" s="494"/>
      <c r="E108" s="494"/>
      <c r="F108" s="956"/>
    </row>
    <row r="109" spans="1:7" ht="30" hidden="1" customHeight="1" x14ac:dyDescent="0.2">
      <c r="A109" s="931" t="s">
        <v>213</v>
      </c>
      <c r="B109" s="962" t="s">
        <v>989</v>
      </c>
      <c r="C109" s="822" t="s">
        <v>776</v>
      </c>
      <c r="D109" s="494"/>
      <c r="E109" s="494"/>
      <c r="F109" s="956"/>
    </row>
    <row r="110" spans="1:7" ht="15" hidden="1" customHeight="1" x14ac:dyDescent="0.2">
      <c r="A110" s="933" t="s">
        <v>214</v>
      </c>
      <c r="B110" s="960" t="s">
        <v>990</v>
      </c>
      <c r="C110" s="822" t="s">
        <v>777</v>
      </c>
      <c r="D110" s="494"/>
      <c r="E110" s="494"/>
      <c r="F110" s="956"/>
    </row>
    <row r="111" spans="1:7" ht="15" hidden="1" customHeight="1" x14ac:dyDescent="0.2">
      <c r="A111" s="931" t="s">
        <v>277</v>
      </c>
      <c r="B111" s="960" t="s">
        <v>991</v>
      </c>
      <c r="C111" s="822" t="s">
        <v>778</v>
      </c>
      <c r="D111" s="494"/>
      <c r="E111" s="494"/>
      <c r="F111" s="956"/>
    </row>
    <row r="112" spans="1:7" ht="29.45" hidden="1" customHeight="1" x14ac:dyDescent="0.2">
      <c r="A112" s="932" t="s">
        <v>278</v>
      </c>
      <c r="B112" s="960" t="s">
        <v>992</v>
      </c>
      <c r="C112" s="649" t="s">
        <v>779</v>
      </c>
      <c r="D112" s="494"/>
      <c r="E112" s="494"/>
      <c r="F112" s="956"/>
    </row>
    <row r="113" spans="1:6" ht="15" hidden="1" customHeight="1" x14ac:dyDescent="0.2">
      <c r="A113" s="931" t="s">
        <v>281</v>
      </c>
      <c r="B113" s="963" t="s">
        <v>993</v>
      </c>
      <c r="C113" s="1127" t="s">
        <v>780</v>
      </c>
      <c r="D113" s="494"/>
      <c r="E113" s="494"/>
      <c r="F113" s="956"/>
    </row>
    <row r="114" spans="1:6" ht="15" hidden="1" customHeight="1" x14ac:dyDescent="0.2">
      <c r="A114" s="931" t="s">
        <v>282</v>
      </c>
      <c r="B114" s="964" t="s">
        <v>994</v>
      </c>
      <c r="C114" s="1128"/>
      <c r="D114" s="494"/>
      <c r="E114" s="494"/>
      <c r="F114" s="956"/>
    </row>
    <row r="115" spans="1:6" ht="15" hidden="1" customHeight="1" thickBot="1" x14ac:dyDescent="0.25">
      <c r="A115" s="934" t="s">
        <v>283</v>
      </c>
      <c r="B115" s="965" t="s">
        <v>995</v>
      </c>
      <c r="C115" s="1129"/>
      <c r="D115" s="900"/>
      <c r="E115" s="900"/>
      <c r="F115" s="966"/>
    </row>
    <row r="116" spans="1:6" ht="15" customHeight="1" thickBot="1" x14ac:dyDescent="0.25">
      <c r="A116" s="935" t="s">
        <v>6</v>
      </c>
      <c r="B116" s="967" t="s">
        <v>498</v>
      </c>
      <c r="C116" s="762"/>
      <c r="D116" s="353">
        <f>+D117+D119+D121</f>
        <v>0</v>
      </c>
      <c r="E116" s="353">
        <f>+E117+E119+E121</f>
        <v>0</v>
      </c>
      <c r="F116" s="763">
        <f>+F117+F119+F121</f>
        <v>0</v>
      </c>
    </row>
    <row r="117" spans="1:6" ht="15" customHeight="1" x14ac:dyDescent="0.2">
      <c r="A117" s="929" t="s">
        <v>61</v>
      </c>
      <c r="B117" s="951" t="s">
        <v>114</v>
      </c>
      <c r="C117" s="818" t="s">
        <v>760</v>
      </c>
      <c r="D117" s="537"/>
      <c r="E117" s="537"/>
      <c r="F117" s="968"/>
    </row>
    <row r="118" spans="1:6" ht="15" hidden="1" customHeight="1" x14ac:dyDescent="0.2">
      <c r="A118" s="936" t="s">
        <v>62</v>
      </c>
      <c r="B118" s="969" t="s">
        <v>228</v>
      </c>
      <c r="C118" s="827"/>
      <c r="D118" s="322"/>
      <c r="E118" s="322"/>
      <c r="F118" s="970"/>
    </row>
    <row r="119" spans="1:6" ht="15" customHeight="1" x14ac:dyDescent="0.2">
      <c r="A119" s="929" t="s">
        <v>63</v>
      </c>
      <c r="B119" s="971" t="s">
        <v>100</v>
      </c>
      <c r="C119" s="820" t="s">
        <v>761</v>
      </c>
      <c r="D119" s="525"/>
      <c r="E119" s="525"/>
      <c r="F119" s="972"/>
    </row>
    <row r="120" spans="1:6" ht="15" hidden="1" customHeight="1" x14ac:dyDescent="0.2">
      <c r="A120" s="936" t="s">
        <v>64</v>
      </c>
      <c r="B120" s="969" t="s">
        <v>229</v>
      </c>
      <c r="C120" s="828"/>
      <c r="D120" s="494"/>
      <c r="E120" s="494"/>
      <c r="F120" s="956"/>
    </row>
    <row r="121" spans="1:6" ht="15" customHeight="1" thickBot="1" x14ac:dyDescent="0.3">
      <c r="A121" s="937" t="s">
        <v>65</v>
      </c>
      <c r="B121" s="973" t="s">
        <v>996</v>
      </c>
      <c r="C121" s="646" t="s">
        <v>762</v>
      </c>
      <c r="D121" s="829"/>
      <c r="E121" s="829"/>
      <c r="F121" s="974"/>
    </row>
    <row r="122" spans="1:6" ht="15" hidden="1" customHeight="1" x14ac:dyDescent="0.2">
      <c r="A122" s="938" t="s">
        <v>71</v>
      </c>
      <c r="B122" s="975" t="s">
        <v>997</v>
      </c>
      <c r="C122" s="625" t="s">
        <v>783</v>
      </c>
      <c r="D122" s="823"/>
      <c r="E122" s="823"/>
      <c r="F122" s="956"/>
    </row>
    <row r="123" spans="1:6" ht="15" hidden="1" customHeight="1" x14ac:dyDescent="0.2">
      <c r="A123" s="938" t="s">
        <v>73</v>
      </c>
      <c r="B123" s="976" t="s">
        <v>234</v>
      </c>
      <c r="C123" s="647" t="s">
        <v>784</v>
      </c>
      <c r="D123" s="823"/>
      <c r="E123" s="823"/>
      <c r="F123" s="956"/>
    </row>
    <row r="124" spans="1:6" ht="15" hidden="1" customHeight="1" x14ac:dyDescent="0.2">
      <c r="A124" s="938" t="s">
        <v>101</v>
      </c>
      <c r="B124" s="977" t="s">
        <v>217</v>
      </c>
      <c r="C124" s="648" t="s">
        <v>998</v>
      </c>
      <c r="D124" s="823"/>
      <c r="E124" s="823"/>
      <c r="F124" s="956"/>
    </row>
    <row r="125" spans="1:6" ht="15" hidden="1" customHeight="1" x14ac:dyDescent="0.2">
      <c r="A125" s="938" t="s">
        <v>102</v>
      </c>
      <c r="B125" s="977" t="s">
        <v>233</v>
      </c>
      <c r="C125" s="648" t="s">
        <v>785</v>
      </c>
      <c r="D125" s="823"/>
      <c r="E125" s="823"/>
      <c r="F125" s="956"/>
    </row>
    <row r="126" spans="1:6" s="29" customFormat="1" ht="15" hidden="1" customHeight="1" x14ac:dyDescent="0.2">
      <c r="A126" s="938" t="s">
        <v>103</v>
      </c>
      <c r="B126" s="977" t="s">
        <v>232</v>
      </c>
      <c r="C126" s="648" t="s">
        <v>786</v>
      </c>
      <c r="D126" s="823"/>
      <c r="E126" s="823"/>
      <c r="F126" s="956"/>
    </row>
    <row r="127" spans="1:6" ht="15" hidden="1" customHeight="1" x14ac:dyDescent="0.2">
      <c r="A127" s="938" t="s">
        <v>225</v>
      </c>
      <c r="B127" s="977" t="s">
        <v>220</v>
      </c>
      <c r="C127" s="648" t="s">
        <v>787</v>
      </c>
      <c r="D127" s="823"/>
      <c r="E127" s="823"/>
      <c r="F127" s="956"/>
    </row>
    <row r="128" spans="1:6" ht="15" hidden="1" customHeight="1" x14ac:dyDescent="0.2">
      <c r="A128" s="938" t="s">
        <v>226</v>
      </c>
      <c r="B128" s="977" t="s">
        <v>231</v>
      </c>
      <c r="C128" s="648" t="s">
        <v>788</v>
      </c>
      <c r="D128" s="823"/>
      <c r="E128" s="823"/>
      <c r="F128" s="956"/>
    </row>
    <row r="129" spans="1:11" ht="15" hidden="1" customHeight="1" thickBot="1" x14ac:dyDescent="0.25">
      <c r="A129" s="934" t="s">
        <v>227</v>
      </c>
      <c r="B129" s="978" t="s">
        <v>230</v>
      </c>
      <c r="C129" s="651" t="s">
        <v>789</v>
      </c>
      <c r="D129" s="826"/>
      <c r="E129" s="826"/>
      <c r="F129" s="966"/>
    </row>
    <row r="130" spans="1:11" ht="24.6" customHeight="1" thickBot="1" x14ac:dyDescent="0.25">
      <c r="A130" s="946" t="s">
        <v>7</v>
      </c>
      <c r="B130" s="980" t="s">
        <v>284</v>
      </c>
      <c r="C130" s="650" t="s">
        <v>791</v>
      </c>
      <c r="D130" s="307">
        <f>+D95+D116</f>
        <v>2875476</v>
      </c>
      <c r="E130" s="307">
        <f>+E95+E116</f>
        <v>2948724</v>
      </c>
      <c r="F130" s="763">
        <f>+F95+F116</f>
        <v>2937383</v>
      </c>
    </row>
    <row r="131" spans="1:11" ht="15" customHeight="1" thickBot="1" x14ac:dyDescent="0.25">
      <c r="A131" s="940" t="s">
        <v>8</v>
      </c>
      <c r="B131" s="980" t="s">
        <v>999</v>
      </c>
      <c r="C131" s="631" t="s">
        <v>804</v>
      </c>
      <c r="D131" s="512">
        <f>D132+D136+D143+D144+D146+D145</f>
        <v>82464858</v>
      </c>
      <c r="E131" s="512">
        <f>E132+E136+E143+E144+E146+E145</f>
        <v>116820075</v>
      </c>
      <c r="F131" s="913">
        <f>F132+F136+F143+F144+F146+F145</f>
        <v>116820075</v>
      </c>
    </row>
    <row r="132" spans="1:11" ht="15" customHeight="1" thickBot="1" x14ac:dyDescent="0.25">
      <c r="A132" s="928" t="s">
        <v>9</v>
      </c>
      <c r="B132" s="981" t="s">
        <v>1000</v>
      </c>
      <c r="C132" s="659" t="s">
        <v>792</v>
      </c>
      <c r="D132" s="340">
        <f>+D133+D134+D135</f>
        <v>0</v>
      </c>
      <c r="E132" s="340">
        <f>+E133+E134+E135</f>
        <v>0</v>
      </c>
      <c r="F132" s="982">
        <f>+F133+F134+F135</f>
        <v>0</v>
      </c>
    </row>
    <row r="133" spans="1:11" ht="15" hidden="1" customHeight="1" x14ac:dyDescent="0.2">
      <c r="A133" s="938" t="s">
        <v>48</v>
      </c>
      <c r="B133" s="983" t="s">
        <v>292</v>
      </c>
      <c r="C133" s="652" t="s">
        <v>793</v>
      </c>
      <c r="D133" s="830"/>
      <c r="E133" s="830"/>
      <c r="F133" s="984"/>
    </row>
    <row r="134" spans="1:11" ht="15" hidden="1" customHeight="1" x14ac:dyDescent="0.2">
      <c r="A134" s="938" t="s">
        <v>49</v>
      </c>
      <c r="B134" s="985" t="s">
        <v>293</v>
      </c>
      <c r="C134" s="649" t="s">
        <v>794</v>
      </c>
      <c r="D134" s="823"/>
      <c r="E134" s="823"/>
      <c r="F134" s="956"/>
    </row>
    <row r="135" spans="1:11" s="29" customFormat="1" ht="15" hidden="1" customHeight="1" thickBot="1" x14ac:dyDescent="0.25">
      <c r="A135" s="934" t="s">
        <v>50</v>
      </c>
      <c r="B135" s="986" t="s">
        <v>294</v>
      </c>
      <c r="C135" s="651" t="s">
        <v>795</v>
      </c>
      <c r="D135" s="826"/>
      <c r="E135" s="826"/>
      <c r="F135" s="966"/>
    </row>
    <row r="136" spans="1:11" ht="15" customHeight="1" thickBot="1" x14ac:dyDescent="0.25">
      <c r="A136" s="928" t="s">
        <v>10</v>
      </c>
      <c r="B136" s="981" t="s">
        <v>1001</v>
      </c>
      <c r="C136" s="659" t="s">
        <v>796</v>
      </c>
      <c r="D136" s="353">
        <f>SUM(D137:D142)</f>
        <v>0</v>
      </c>
      <c r="E136" s="353">
        <f>SUM(E137:E142)</f>
        <v>0</v>
      </c>
      <c r="F136" s="763">
        <f>SUM(F137:F142)</f>
        <v>0</v>
      </c>
      <c r="K136" s="60"/>
    </row>
    <row r="137" spans="1:11" ht="15" hidden="1" customHeight="1" x14ac:dyDescent="0.2">
      <c r="A137" s="938" t="s">
        <v>51</v>
      </c>
      <c r="B137" s="987" t="s">
        <v>295</v>
      </c>
      <c r="C137" s="647" t="s">
        <v>797</v>
      </c>
      <c r="D137" s="830"/>
      <c r="E137" s="830"/>
      <c r="F137" s="984"/>
    </row>
    <row r="138" spans="1:11" ht="15" hidden="1" customHeight="1" x14ac:dyDescent="0.2">
      <c r="A138" s="938" t="s">
        <v>52</v>
      </c>
      <c r="B138" s="987" t="s">
        <v>287</v>
      </c>
      <c r="C138" s="647" t="s">
        <v>798</v>
      </c>
      <c r="D138" s="823"/>
      <c r="E138" s="823"/>
      <c r="F138" s="956"/>
    </row>
    <row r="139" spans="1:11" ht="15" hidden="1" customHeight="1" x14ac:dyDescent="0.2">
      <c r="A139" s="938" t="s">
        <v>153</v>
      </c>
      <c r="B139" s="987" t="s">
        <v>288</v>
      </c>
      <c r="C139" s="647" t="s">
        <v>799</v>
      </c>
      <c r="D139" s="823"/>
      <c r="E139" s="823"/>
      <c r="F139" s="956"/>
    </row>
    <row r="140" spans="1:11" s="29" customFormat="1" ht="15" hidden="1" customHeight="1" x14ac:dyDescent="0.2">
      <c r="A140" s="938" t="s">
        <v>154</v>
      </c>
      <c r="B140" s="987" t="s">
        <v>289</v>
      </c>
      <c r="C140" s="647" t="s">
        <v>800</v>
      </c>
      <c r="D140" s="823"/>
      <c r="E140" s="823"/>
      <c r="F140" s="956"/>
    </row>
    <row r="141" spans="1:11" s="29" customFormat="1" ht="15" hidden="1" customHeight="1" x14ac:dyDescent="0.2">
      <c r="A141" s="941" t="s">
        <v>155</v>
      </c>
      <c r="B141" s="963" t="s">
        <v>290</v>
      </c>
      <c r="C141" s="648" t="s">
        <v>801</v>
      </c>
      <c r="D141" s="823"/>
      <c r="E141" s="823"/>
      <c r="F141" s="956"/>
    </row>
    <row r="142" spans="1:11" s="29" customFormat="1" ht="15" hidden="1" customHeight="1" thickBot="1" x14ac:dyDescent="0.25">
      <c r="A142" s="934" t="s">
        <v>1002</v>
      </c>
      <c r="B142" s="986" t="s">
        <v>291</v>
      </c>
      <c r="C142" s="651" t="s">
        <v>802</v>
      </c>
      <c r="D142" s="826"/>
      <c r="E142" s="826"/>
      <c r="F142" s="966"/>
    </row>
    <row r="143" spans="1:11" s="29" customFormat="1" ht="15" customHeight="1" thickBot="1" x14ac:dyDescent="0.25">
      <c r="A143" s="942" t="s">
        <v>11</v>
      </c>
      <c r="B143" s="988" t="s">
        <v>235</v>
      </c>
      <c r="C143" s="832" t="s">
        <v>806</v>
      </c>
      <c r="D143" s="353"/>
      <c r="E143" s="353"/>
      <c r="F143" s="763"/>
    </row>
    <row r="144" spans="1:11" s="29" customFormat="1" ht="15" customHeight="1" thickBot="1" x14ac:dyDescent="0.25">
      <c r="A144" s="943" t="s">
        <v>12</v>
      </c>
      <c r="B144" s="989" t="s">
        <v>236</v>
      </c>
      <c r="C144" s="650" t="s">
        <v>807</v>
      </c>
      <c r="D144" s="353"/>
      <c r="E144" s="353"/>
      <c r="F144" s="763"/>
    </row>
    <row r="145" spans="1:7" s="29" customFormat="1" ht="15" customHeight="1" thickBot="1" x14ac:dyDescent="0.25">
      <c r="A145" s="944" t="s">
        <v>13</v>
      </c>
      <c r="B145" s="989" t="s">
        <v>1003</v>
      </c>
      <c r="C145" s="650" t="s">
        <v>1004</v>
      </c>
      <c r="D145" s="353">
        <v>82464858</v>
      </c>
      <c r="E145" s="353">
        <v>116820075</v>
      </c>
      <c r="F145" s="763">
        <v>116820075</v>
      </c>
    </row>
    <row r="146" spans="1:7" s="29" customFormat="1" ht="26.25" thickBot="1" x14ac:dyDescent="0.25">
      <c r="A146" s="945" t="s">
        <v>14</v>
      </c>
      <c r="B146" s="989" t="s">
        <v>1005</v>
      </c>
      <c r="C146" s="650" t="s">
        <v>1006</v>
      </c>
      <c r="D146" s="353"/>
      <c r="E146" s="353"/>
      <c r="F146" s="763"/>
    </row>
    <row r="147" spans="1:7" ht="15" customHeight="1" thickBot="1" x14ac:dyDescent="0.25">
      <c r="A147" s="946" t="s">
        <v>15</v>
      </c>
      <c r="B147" s="980" t="s">
        <v>1007</v>
      </c>
      <c r="C147" s="631" t="s">
        <v>805</v>
      </c>
      <c r="D147" s="545">
        <f>SUM(D148:D152)</f>
        <v>0</v>
      </c>
      <c r="E147" s="545">
        <f>SUM(E148:E152)</f>
        <v>0</v>
      </c>
      <c r="F147" s="902">
        <f>SUM(F148:F152)</f>
        <v>0</v>
      </c>
    </row>
    <row r="148" spans="1:7" ht="15" hidden="1" customHeight="1" x14ac:dyDescent="0.2">
      <c r="A148" s="938" t="s">
        <v>76</v>
      </c>
      <c r="B148" s="987" t="s">
        <v>296</v>
      </c>
      <c r="C148" s="647" t="s">
        <v>810</v>
      </c>
      <c r="D148" s="830"/>
      <c r="E148" s="830"/>
      <c r="F148" s="984"/>
    </row>
    <row r="149" spans="1:7" ht="15" hidden="1" customHeight="1" x14ac:dyDescent="0.2">
      <c r="A149" s="938" t="s">
        <v>77</v>
      </c>
      <c r="B149" s="987" t="s">
        <v>302</v>
      </c>
      <c r="C149" s="647" t="s">
        <v>811</v>
      </c>
      <c r="D149" s="823"/>
      <c r="E149" s="823"/>
      <c r="F149" s="956"/>
    </row>
    <row r="150" spans="1:7" hidden="1" x14ac:dyDescent="0.2">
      <c r="A150" s="938" t="s">
        <v>202</v>
      </c>
      <c r="B150" s="987" t="s">
        <v>298</v>
      </c>
      <c r="C150" s="647" t="s">
        <v>812</v>
      </c>
      <c r="D150" s="823"/>
      <c r="E150" s="823"/>
      <c r="F150" s="956"/>
    </row>
    <row r="151" spans="1:7" hidden="1" x14ac:dyDescent="0.2">
      <c r="A151" s="938" t="s">
        <v>203</v>
      </c>
      <c r="B151" s="990" t="s">
        <v>334</v>
      </c>
      <c r="C151" s="647" t="s">
        <v>813</v>
      </c>
      <c r="D151" s="823"/>
      <c r="E151" s="823"/>
      <c r="F151" s="956"/>
    </row>
    <row r="152" spans="1:7" ht="15" hidden="1" customHeight="1" thickBot="1" x14ac:dyDescent="0.25">
      <c r="A152" s="934" t="s">
        <v>1008</v>
      </c>
      <c r="B152" s="986" t="s">
        <v>304</v>
      </c>
      <c r="C152" s="651" t="s">
        <v>814</v>
      </c>
      <c r="D152" s="826"/>
      <c r="E152" s="826"/>
      <c r="F152" s="966"/>
    </row>
    <row r="153" spans="1:7" ht="15" customHeight="1" thickBot="1" x14ac:dyDescent="0.3">
      <c r="A153" s="939" t="s">
        <v>16</v>
      </c>
      <c r="B153" s="979" t="s">
        <v>1009</v>
      </c>
      <c r="C153" s="836" t="s">
        <v>815</v>
      </c>
      <c r="D153" s="837"/>
      <c r="E153" s="837"/>
      <c r="F153" s="991"/>
    </row>
    <row r="154" spans="1:7" ht="15" customHeight="1" thickBot="1" x14ac:dyDescent="0.3">
      <c r="A154" s="946" t="s">
        <v>17</v>
      </c>
      <c r="B154" s="980" t="s">
        <v>306</v>
      </c>
      <c r="C154" s="631" t="s">
        <v>816</v>
      </c>
      <c r="D154" s="837"/>
      <c r="E154" s="837"/>
      <c r="F154" s="991"/>
    </row>
    <row r="155" spans="1:7" ht="33.6" customHeight="1" thickBot="1" x14ac:dyDescent="0.25">
      <c r="A155" s="947" t="s">
        <v>18</v>
      </c>
      <c r="B155" s="992" t="s">
        <v>1010</v>
      </c>
      <c r="C155" s="838" t="s">
        <v>763</v>
      </c>
      <c r="D155" s="839">
        <f>D131+D147+D153+D154</f>
        <v>82464858</v>
      </c>
      <c r="E155" s="839">
        <f>E131+E147+E153+E154</f>
        <v>116820075</v>
      </c>
      <c r="F155" s="993">
        <f>F131+F147+F153+F154</f>
        <v>116820075</v>
      </c>
    </row>
    <row r="156" spans="1:7" ht="24" customHeight="1" thickBot="1" x14ac:dyDescent="0.25">
      <c r="A156" s="948" t="s">
        <v>19</v>
      </c>
      <c r="B156" s="994" t="s">
        <v>1011</v>
      </c>
      <c r="C156" s="627"/>
      <c r="D156" s="840">
        <f>+D130+D155</f>
        <v>85340334</v>
      </c>
      <c r="E156" s="840">
        <f>+E130+E155</f>
        <v>119768799</v>
      </c>
      <c r="F156" s="841">
        <f>+F130+F155</f>
        <v>119757458</v>
      </c>
      <c r="G156" s="14">
        <f>F92-F156</f>
        <v>13927</v>
      </c>
    </row>
    <row r="157" spans="1:7" ht="13.5" thickBot="1" x14ac:dyDescent="0.25">
      <c r="D157" s="288">
        <f>D92-D156</f>
        <v>0</v>
      </c>
      <c r="E157" s="288"/>
      <c r="F157" s="288"/>
    </row>
    <row r="158" spans="1:7" s="846" customFormat="1" ht="16.149999999999999" customHeight="1" thickBot="1" x14ac:dyDescent="0.25">
      <c r="A158" s="842" t="s">
        <v>1013</v>
      </c>
      <c r="B158" s="843"/>
      <c r="C158" s="844"/>
      <c r="D158" s="845"/>
      <c r="E158" s="845"/>
      <c r="F158" s="845"/>
    </row>
    <row r="159" spans="1:7" s="753" customFormat="1" ht="16.149999999999999" customHeight="1" thickBot="1" x14ac:dyDescent="0.25">
      <c r="A159" s="847" t="s">
        <v>1012</v>
      </c>
      <c r="B159" s="848"/>
      <c r="C159" s="849"/>
      <c r="D159" s="850"/>
      <c r="E159" s="850"/>
      <c r="F159" s="850"/>
    </row>
    <row r="160" spans="1:7" s="846" customFormat="1" ht="16.149999999999999" customHeight="1" thickBot="1" x14ac:dyDescent="0.25">
      <c r="A160" s="842" t="s">
        <v>658</v>
      </c>
      <c r="B160" s="843"/>
      <c r="C160" s="844"/>
      <c r="D160" s="845"/>
      <c r="E160" s="845"/>
      <c r="F160" s="845"/>
    </row>
    <row r="161" spans="1:3" x14ac:dyDescent="0.2">
      <c r="A161" s="851"/>
      <c r="B161" s="275"/>
      <c r="C161" s="275"/>
    </row>
    <row r="162" spans="1:3" x14ac:dyDescent="0.2">
      <c r="A162" s="851"/>
      <c r="B162" s="275"/>
      <c r="C162" s="275"/>
    </row>
    <row r="163" spans="1:3" x14ac:dyDescent="0.2">
      <c r="A163" s="851"/>
      <c r="B163" s="275"/>
      <c r="C163" s="275"/>
    </row>
    <row r="164" spans="1:3" x14ac:dyDescent="0.2">
      <c r="A164" s="851"/>
      <c r="B164" s="275"/>
      <c r="C164" s="275"/>
    </row>
    <row r="165" spans="1:3" x14ac:dyDescent="0.2">
      <c r="A165" s="851"/>
      <c r="B165" s="275"/>
      <c r="C165" s="275"/>
    </row>
    <row r="166" spans="1:3" x14ac:dyDescent="0.2">
      <c r="A166" s="851"/>
      <c r="B166" s="275"/>
      <c r="C166" s="275"/>
    </row>
    <row r="167" spans="1:3" x14ac:dyDescent="0.2">
      <c r="A167" s="851"/>
      <c r="B167" s="275"/>
      <c r="C167" s="275"/>
    </row>
    <row r="168" spans="1:3" x14ac:dyDescent="0.2">
      <c r="A168" s="851"/>
      <c r="B168" s="275"/>
      <c r="C168" s="275"/>
    </row>
    <row r="169" spans="1:3" x14ac:dyDescent="0.2">
      <c r="A169" s="851"/>
      <c r="B169" s="275"/>
      <c r="C169" s="275"/>
    </row>
    <row r="170" spans="1:3" x14ac:dyDescent="0.2">
      <c r="A170" s="851"/>
      <c r="B170" s="275"/>
      <c r="C170" s="275"/>
    </row>
    <row r="171" spans="1:3" x14ac:dyDescent="0.2">
      <c r="A171" s="851"/>
      <c r="B171" s="275"/>
      <c r="C171" s="275"/>
    </row>
    <row r="172" spans="1:3" x14ac:dyDescent="0.2">
      <c r="A172" s="851"/>
      <c r="B172" s="275"/>
      <c r="C172" s="275"/>
    </row>
    <row r="173" spans="1:3" x14ac:dyDescent="0.2">
      <c r="A173" s="851"/>
      <c r="B173" s="275"/>
      <c r="C173" s="275"/>
    </row>
    <row r="174" spans="1:3" x14ac:dyDescent="0.2">
      <c r="A174" s="851"/>
      <c r="B174" s="275"/>
      <c r="C174" s="275"/>
    </row>
    <row r="175" spans="1:3" x14ac:dyDescent="0.2">
      <c r="A175" s="851"/>
      <c r="B175" s="275"/>
      <c r="C175" s="275"/>
    </row>
    <row r="176" spans="1:3" x14ac:dyDescent="0.2">
      <c r="A176" s="851"/>
      <c r="B176" s="275"/>
      <c r="C176" s="275"/>
    </row>
    <row r="177" spans="1:3" x14ac:dyDescent="0.2">
      <c r="A177" s="851"/>
      <c r="B177" s="275"/>
      <c r="C177" s="275"/>
    </row>
    <row r="178" spans="1:3" x14ac:dyDescent="0.2">
      <c r="A178" s="851"/>
      <c r="B178" s="275"/>
      <c r="C178" s="275"/>
    </row>
    <row r="179" spans="1:3" x14ac:dyDescent="0.2">
      <c r="A179" s="851"/>
      <c r="B179" s="275"/>
      <c r="C179" s="275"/>
    </row>
    <row r="180" spans="1:3" x14ac:dyDescent="0.2">
      <c r="A180" s="851"/>
      <c r="B180" s="275"/>
      <c r="C180" s="275"/>
    </row>
    <row r="181" spans="1:3" x14ac:dyDescent="0.2">
      <c r="A181" s="851"/>
      <c r="B181" s="275"/>
      <c r="C181" s="275"/>
    </row>
  </sheetData>
  <mergeCells count="14">
    <mergeCell ref="C113:C115"/>
    <mergeCell ref="B1:F1"/>
    <mergeCell ref="D8:F8"/>
    <mergeCell ref="B10:F10"/>
    <mergeCell ref="B94:F94"/>
    <mergeCell ref="B3:F3"/>
    <mergeCell ref="B6:B7"/>
    <mergeCell ref="C6:C8"/>
    <mergeCell ref="D6:D7"/>
    <mergeCell ref="E6:E7"/>
    <mergeCell ref="F6:F7"/>
    <mergeCell ref="B2:F2"/>
    <mergeCell ref="A4:F4"/>
    <mergeCell ref="A6:A7"/>
  </mergeCells>
  <pageMargins left="0.7" right="0.7" top="0.75" bottom="0.75" header="0.3" footer="0.3"/>
  <pageSetup paperSize="9" scale="64" orientation="portrait" r:id="rId1"/>
  <rowBreaks count="1" manualBreakCount="1">
    <brk id="9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92D050"/>
    <pageSetUpPr fitToPage="1"/>
  </sheetPr>
  <dimension ref="A1:K180"/>
  <sheetViews>
    <sheetView topLeftCell="A90" zoomScale="90" zoomScaleNormal="90" workbookViewId="0">
      <selection activeCell="BA21" sqref="BA21"/>
    </sheetView>
  </sheetViews>
  <sheetFormatPr defaultColWidth="9.33203125" defaultRowHeight="12.75" x14ac:dyDescent="0.2"/>
  <cols>
    <col min="1" max="1" width="7.6640625" style="57" customWidth="1"/>
    <col min="2" max="2" width="79.1640625" style="2" bestFit="1" customWidth="1"/>
    <col min="3" max="3" width="9.1640625" style="2" customWidth="1"/>
    <col min="4" max="4" width="16.33203125" style="2" customWidth="1"/>
    <col min="5" max="5" width="17.1640625" style="2" customWidth="1"/>
    <col min="6" max="6" width="18.1640625" style="2" customWidth="1"/>
    <col min="7" max="16384" width="9.33203125" style="2"/>
  </cols>
  <sheetData>
    <row r="1" spans="1:10" s="399" customFormat="1" ht="36" customHeight="1" x14ac:dyDescent="0.2">
      <c r="A1" s="398"/>
      <c r="B1" s="1130" t="str">
        <f>CONCATENATE("10. melléklet ",Z_ALAPADATOK!A7," ",Z_ALAPADATOK!B7," ",Z_ALAPADATOK!C7," ",Z_ALAPADATOK!D7," ",Z_ALAPADATOK!E7," ",Z_ALAPADATOK!F7," ",Z_ALAPADATOK!G7," ",Z_ALAPADATOK!H7)</f>
        <v>10. melléklet a  / 2026. (  ) társulási határozathoz</v>
      </c>
      <c r="C1" s="1130"/>
      <c r="D1" s="1130"/>
      <c r="E1" s="1130"/>
      <c r="F1" s="1130"/>
      <c r="G1" s="693"/>
      <c r="H1" s="41"/>
      <c r="I1" s="41"/>
      <c r="J1" s="41"/>
    </row>
    <row r="2" spans="1:10" s="399" customFormat="1" ht="16.149999999999999" customHeight="1" x14ac:dyDescent="0.25">
      <c r="A2" s="398"/>
      <c r="B2" s="1138" t="str">
        <f>Z_TARTALOMJEGYZÉK!B19</f>
        <v>A Társulás Intézményének 2025. évi mérlege</v>
      </c>
      <c r="C2" s="1138"/>
      <c r="D2" s="1138"/>
      <c r="E2" s="1138"/>
      <c r="F2" s="1138"/>
    </row>
    <row r="3" spans="1:10" s="399" customFormat="1" ht="15.75" x14ac:dyDescent="0.25">
      <c r="A3" s="398"/>
      <c r="B3" s="1138" t="str">
        <f>Z_ALAPADATOK!B12</f>
        <v>Királyegyháza Napsugár Óvoda és Főzőkonyha</v>
      </c>
      <c r="C3" s="1138"/>
      <c r="D3" s="1138"/>
      <c r="E3" s="1138"/>
      <c r="F3" s="1138"/>
    </row>
    <row r="4" spans="1:10" s="399" customFormat="1" ht="36" customHeight="1" thickBot="1" x14ac:dyDescent="0.3">
      <c r="A4" s="398"/>
      <c r="B4" s="755" t="s">
        <v>499</v>
      </c>
      <c r="C4" s="754"/>
      <c r="F4" s="756" t="s">
        <v>1031</v>
      </c>
    </row>
    <row r="5" spans="1:10" s="26" customFormat="1" ht="21.2" customHeight="1" x14ac:dyDescent="0.2">
      <c r="A5" s="1148" t="s">
        <v>37</v>
      </c>
      <c r="B5" s="1150" t="s">
        <v>243</v>
      </c>
      <c r="C5" s="1141" t="s">
        <v>659</v>
      </c>
      <c r="D5" s="1141" t="str">
        <f>'Z_9.mell'!D6</f>
        <v>2025. évi eredeti előirányzat</v>
      </c>
      <c r="E5" s="1141" t="str">
        <f>'Z_9.mell'!E6</f>
        <v>2025. évi módosított előirányzat</v>
      </c>
      <c r="F5" s="1143" t="str">
        <f>'Z_9.mell'!F6</f>
        <v>2024. évi tényadatok</v>
      </c>
    </row>
    <row r="6" spans="1:10" s="26" customFormat="1" ht="45" customHeight="1" thickBot="1" x14ac:dyDescent="0.25">
      <c r="A6" s="1149"/>
      <c r="B6" s="1151"/>
      <c r="C6" s="1152"/>
      <c r="D6" s="1142"/>
      <c r="E6" s="1142"/>
      <c r="F6" s="1144"/>
    </row>
    <row r="7" spans="1:10" ht="26.25" thickBot="1" x14ac:dyDescent="0.25">
      <c r="A7" s="400" t="s">
        <v>415</v>
      </c>
      <c r="B7" s="401" t="s">
        <v>366</v>
      </c>
      <c r="C7" s="1142"/>
      <c r="D7" s="1147"/>
      <c r="E7" s="1131"/>
      <c r="F7" s="1132"/>
    </row>
    <row r="8" spans="1:10" s="229" customFormat="1" ht="12.95" customHeight="1" thickBot="1" x14ac:dyDescent="0.25">
      <c r="A8" s="757"/>
      <c r="B8" s="758" t="s">
        <v>314</v>
      </c>
      <c r="C8" s="759" t="s">
        <v>315</v>
      </c>
      <c r="D8" s="760" t="s">
        <v>318</v>
      </c>
      <c r="E8" s="760" t="s">
        <v>317</v>
      </c>
      <c r="F8" s="760" t="s">
        <v>319</v>
      </c>
    </row>
    <row r="9" spans="1:10" s="22" customFormat="1" ht="15" customHeight="1" thickBot="1" x14ac:dyDescent="0.25">
      <c r="A9" s="761"/>
      <c r="B9" s="1133" t="s">
        <v>32</v>
      </c>
      <c r="C9" s="1133"/>
      <c r="D9" s="1133"/>
      <c r="E9" s="1133"/>
      <c r="F9" s="1134"/>
    </row>
    <row r="10" spans="1:10" s="22" customFormat="1" ht="15" customHeight="1" thickBot="1" x14ac:dyDescent="0.25">
      <c r="A10" s="333" t="s">
        <v>5</v>
      </c>
      <c r="B10" s="306" t="s">
        <v>118</v>
      </c>
      <c r="C10" s="762" t="s">
        <v>660</v>
      </c>
      <c r="D10" s="763">
        <f>+D11+D12+D13+D14+D15+D16</f>
        <v>0</v>
      </c>
      <c r="E10" s="763">
        <f>+E11+E12+E13+E14+E15+E16</f>
        <v>0</v>
      </c>
      <c r="F10" s="763">
        <f>+F11+F12+F13+F14+F15+F16</f>
        <v>0</v>
      </c>
    </row>
    <row r="11" spans="1:10" s="29" customFormat="1" ht="15" hidden="1" customHeight="1" x14ac:dyDescent="0.2">
      <c r="A11" s="402" t="s">
        <v>55</v>
      </c>
      <c r="B11" s="309" t="s">
        <v>119</v>
      </c>
      <c r="C11" s="764" t="s">
        <v>661</v>
      </c>
      <c r="D11" s="765"/>
      <c r="E11" s="765"/>
      <c r="F11" s="765"/>
    </row>
    <row r="12" spans="1:10" s="404" customFormat="1" ht="15" hidden="1" customHeight="1" x14ac:dyDescent="0.2">
      <c r="A12" s="403" t="s">
        <v>56</v>
      </c>
      <c r="B12" s="312" t="s">
        <v>120</v>
      </c>
      <c r="C12" s="766" t="s">
        <v>662</v>
      </c>
      <c r="D12" s="767"/>
      <c r="E12" s="767"/>
      <c r="F12" s="767"/>
    </row>
    <row r="13" spans="1:10" s="404" customFormat="1" hidden="1" x14ac:dyDescent="0.2">
      <c r="A13" s="403" t="s">
        <v>57</v>
      </c>
      <c r="B13" s="312" t="s">
        <v>657</v>
      </c>
      <c r="C13" s="766" t="s">
        <v>663</v>
      </c>
      <c r="D13" s="767"/>
      <c r="E13" s="767"/>
      <c r="F13" s="767"/>
    </row>
    <row r="14" spans="1:10" s="404" customFormat="1" ht="15" hidden="1" customHeight="1" x14ac:dyDescent="0.2">
      <c r="A14" s="403" t="s">
        <v>58</v>
      </c>
      <c r="B14" s="312" t="s">
        <v>122</v>
      </c>
      <c r="C14" s="766" t="s">
        <v>664</v>
      </c>
      <c r="D14" s="767"/>
      <c r="E14" s="767"/>
      <c r="F14" s="767"/>
    </row>
    <row r="15" spans="1:10" s="404" customFormat="1" ht="15" hidden="1" customHeight="1" x14ac:dyDescent="0.2">
      <c r="A15" s="403" t="s">
        <v>75</v>
      </c>
      <c r="B15" s="315" t="s">
        <v>272</v>
      </c>
      <c r="C15" s="768" t="s">
        <v>665</v>
      </c>
      <c r="D15" s="767"/>
      <c r="E15" s="767"/>
      <c r="F15" s="767"/>
    </row>
    <row r="16" spans="1:10" s="29" customFormat="1" ht="15" hidden="1" customHeight="1" thickBot="1" x14ac:dyDescent="0.25">
      <c r="A16" s="405" t="s">
        <v>59</v>
      </c>
      <c r="B16" s="316" t="s">
        <v>273</v>
      </c>
      <c r="C16" s="769" t="s">
        <v>666</v>
      </c>
      <c r="D16" s="767"/>
      <c r="E16" s="767"/>
      <c r="F16" s="767"/>
    </row>
    <row r="17" spans="1:6" s="29" customFormat="1" ht="29.25" thickBot="1" x14ac:dyDescent="0.25">
      <c r="A17" s="496" t="s">
        <v>6</v>
      </c>
      <c r="B17" s="497" t="s">
        <v>955</v>
      </c>
      <c r="C17" s="770" t="s">
        <v>667</v>
      </c>
      <c r="D17" s="763">
        <f>+D18+D19+D20+D21+D22+D10</f>
        <v>0</v>
      </c>
      <c r="E17" s="763">
        <f>+E18+E19+E20+E21+E22+E10</f>
        <v>5886950</v>
      </c>
      <c r="F17" s="763">
        <f>+F18+F19+F20+F21+F22+F10</f>
        <v>5886951</v>
      </c>
    </row>
    <row r="18" spans="1:6" s="29" customFormat="1" ht="15" customHeight="1" x14ac:dyDescent="0.2">
      <c r="A18" s="402" t="s">
        <v>61</v>
      </c>
      <c r="B18" s="309" t="s">
        <v>124</v>
      </c>
      <c r="C18" s="764" t="s">
        <v>668</v>
      </c>
      <c r="D18" s="765"/>
      <c r="E18" s="765"/>
      <c r="F18" s="765"/>
    </row>
    <row r="19" spans="1:6" s="29" customFormat="1" ht="15" customHeight="1" x14ac:dyDescent="0.2">
      <c r="A19" s="403" t="s">
        <v>62</v>
      </c>
      <c r="B19" s="312" t="s">
        <v>125</v>
      </c>
      <c r="C19" s="766" t="s">
        <v>669</v>
      </c>
      <c r="D19" s="767"/>
      <c r="E19" s="767"/>
      <c r="F19" s="767"/>
    </row>
    <row r="20" spans="1:6" s="29" customFormat="1" ht="15" customHeight="1" x14ac:dyDescent="0.2">
      <c r="A20" s="403" t="s">
        <v>63</v>
      </c>
      <c r="B20" s="312" t="s">
        <v>264</v>
      </c>
      <c r="C20" s="766" t="s">
        <v>670</v>
      </c>
      <c r="D20" s="767"/>
      <c r="E20" s="767"/>
      <c r="F20" s="767"/>
    </row>
    <row r="21" spans="1:6" s="29" customFormat="1" ht="15" customHeight="1" x14ac:dyDescent="0.2">
      <c r="A21" s="403" t="s">
        <v>64</v>
      </c>
      <c r="B21" s="312" t="s">
        <v>265</v>
      </c>
      <c r="C21" s="766" t="s">
        <v>671</v>
      </c>
      <c r="D21" s="767"/>
      <c r="E21" s="767"/>
      <c r="F21" s="767"/>
    </row>
    <row r="22" spans="1:6" s="29" customFormat="1" ht="15" customHeight="1" x14ac:dyDescent="0.2">
      <c r="A22" s="403" t="s">
        <v>65</v>
      </c>
      <c r="B22" s="312" t="s">
        <v>956</v>
      </c>
      <c r="C22" s="766" t="s">
        <v>672</v>
      </c>
      <c r="D22" s="767"/>
      <c r="E22" s="767">
        <v>5886950</v>
      </c>
      <c r="F22" s="767">
        <v>5886951</v>
      </c>
    </row>
    <row r="23" spans="1:6" s="404" customFormat="1" ht="13.5" thickBot="1" x14ac:dyDescent="0.25">
      <c r="A23" s="499" t="s">
        <v>71</v>
      </c>
      <c r="B23" s="500" t="s">
        <v>127</v>
      </c>
      <c r="C23" s="771"/>
      <c r="D23" s="772"/>
      <c r="E23" s="772"/>
      <c r="F23" s="772"/>
    </row>
    <row r="24" spans="1:6" s="404" customFormat="1" ht="29.25" thickBot="1" x14ac:dyDescent="0.25">
      <c r="A24" s="496" t="s">
        <v>7</v>
      </c>
      <c r="B24" s="502" t="s">
        <v>128</v>
      </c>
      <c r="C24" s="773" t="s">
        <v>673</v>
      </c>
      <c r="D24" s="763">
        <f>+D25+D26+D27+D28+D29</f>
        <v>0</v>
      </c>
      <c r="E24" s="763">
        <f>+E25+E26+E27+E28+E29</f>
        <v>0</v>
      </c>
      <c r="F24" s="763">
        <f>+F25+F26+F27+F28+F29</f>
        <v>0</v>
      </c>
    </row>
    <row r="25" spans="1:6" s="404" customFormat="1" ht="15" hidden="1" customHeight="1" x14ac:dyDescent="0.2">
      <c r="A25" s="402" t="s">
        <v>44</v>
      </c>
      <c r="B25" s="309" t="s">
        <v>129</v>
      </c>
      <c r="C25" s="764" t="s">
        <v>674</v>
      </c>
      <c r="D25" s="765"/>
      <c r="E25" s="765"/>
      <c r="F25" s="765"/>
    </row>
    <row r="26" spans="1:6" s="29" customFormat="1" ht="15" hidden="1" customHeight="1" x14ac:dyDescent="0.2">
      <c r="A26" s="403" t="s">
        <v>45</v>
      </c>
      <c r="B26" s="312" t="s">
        <v>130</v>
      </c>
      <c r="C26" s="766" t="s">
        <v>675</v>
      </c>
      <c r="D26" s="767"/>
      <c r="E26" s="767"/>
      <c r="F26" s="767"/>
    </row>
    <row r="27" spans="1:6" s="404" customFormat="1" ht="15" hidden="1" customHeight="1" x14ac:dyDescent="0.2">
      <c r="A27" s="403" t="s">
        <v>46</v>
      </c>
      <c r="B27" s="312" t="s">
        <v>266</v>
      </c>
      <c r="C27" s="766" t="s">
        <v>676</v>
      </c>
      <c r="D27" s="767"/>
      <c r="E27" s="767"/>
      <c r="F27" s="767"/>
    </row>
    <row r="28" spans="1:6" s="404" customFormat="1" ht="15" hidden="1" customHeight="1" x14ac:dyDescent="0.2">
      <c r="A28" s="403" t="s">
        <v>47</v>
      </c>
      <c r="B28" s="312" t="s">
        <v>267</v>
      </c>
      <c r="C28" s="766" t="s">
        <v>677</v>
      </c>
      <c r="D28" s="767"/>
      <c r="E28" s="767"/>
      <c r="F28" s="767"/>
    </row>
    <row r="29" spans="1:6" s="404" customFormat="1" ht="15" hidden="1" customHeight="1" x14ac:dyDescent="0.2">
      <c r="A29" s="403" t="s">
        <v>84</v>
      </c>
      <c r="B29" s="312" t="s">
        <v>131</v>
      </c>
      <c r="C29" s="766" t="s">
        <v>678</v>
      </c>
      <c r="D29" s="767"/>
      <c r="E29" s="767"/>
      <c r="F29" s="767"/>
    </row>
    <row r="30" spans="1:6" s="404" customFormat="1" ht="15" hidden="1" customHeight="1" thickBot="1" x14ac:dyDescent="0.25">
      <c r="A30" s="405" t="s">
        <v>957</v>
      </c>
      <c r="B30" s="774" t="s">
        <v>958</v>
      </c>
      <c r="C30" s="769"/>
      <c r="D30" s="767"/>
      <c r="E30" s="767"/>
      <c r="F30" s="767"/>
    </row>
    <row r="31" spans="1:6" s="404" customFormat="1" ht="15" customHeight="1" thickBot="1" x14ac:dyDescent="0.25">
      <c r="A31" s="503" t="s">
        <v>86</v>
      </c>
      <c r="B31" s="504" t="s">
        <v>959</v>
      </c>
      <c r="C31" s="775" t="s">
        <v>679</v>
      </c>
      <c r="D31" s="776">
        <f>SUM(D32:D36)</f>
        <v>0</v>
      </c>
      <c r="E31" s="776">
        <f>SUM(E32:E36)</f>
        <v>0</v>
      </c>
      <c r="F31" s="776">
        <f>SUM(F32:F36)</f>
        <v>0</v>
      </c>
    </row>
    <row r="32" spans="1:6" s="404" customFormat="1" ht="15" hidden="1" customHeight="1" x14ac:dyDescent="0.2">
      <c r="A32" s="402" t="s">
        <v>133</v>
      </c>
      <c r="B32" s="309" t="s">
        <v>680</v>
      </c>
      <c r="C32" s="764" t="s">
        <v>681</v>
      </c>
      <c r="D32" s="777"/>
      <c r="E32" s="777"/>
      <c r="F32" s="777"/>
    </row>
    <row r="33" spans="1:6" s="404" customFormat="1" ht="15" hidden="1" customHeight="1" x14ac:dyDescent="0.2">
      <c r="A33" s="403" t="s">
        <v>134</v>
      </c>
      <c r="B33" s="312" t="s">
        <v>682</v>
      </c>
      <c r="C33" s="766" t="s">
        <v>683</v>
      </c>
      <c r="D33" s="767"/>
      <c r="E33" s="767"/>
      <c r="F33" s="767"/>
    </row>
    <row r="34" spans="1:6" s="404" customFormat="1" ht="15" hidden="1" customHeight="1" x14ac:dyDescent="0.2">
      <c r="A34" s="403" t="s">
        <v>135</v>
      </c>
      <c r="B34" s="312" t="s">
        <v>684</v>
      </c>
      <c r="C34" s="766" t="s">
        <v>685</v>
      </c>
      <c r="D34" s="767"/>
      <c r="E34" s="767"/>
      <c r="F34" s="767"/>
    </row>
    <row r="35" spans="1:6" s="404" customFormat="1" ht="15" hidden="1" customHeight="1" x14ac:dyDescent="0.2">
      <c r="A35" s="403" t="s">
        <v>136</v>
      </c>
      <c r="B35" s="312" t="s">
        <v>960</v>
      </c>
      <c r="C35" s="766" t="s">
        <v>686</v>
      </c>
      <c r="D35" s="767"/>
      <c r="E35" s="767"/>
      <c r="F35" s="767"/>
    </row>
    <row r="36" spans="1:6" s="404" customFormat="1" ht="15" hidden="1" customHeight="1" thickBot="1" x14ac:dyDescent="0.25">
      <c r="A36" s="405" t="s">
        <v>362</v>
      </c>
      <c r="B36" s="321" t="s">
        <v>961</v>
      </c>
      <c r="C36" s="778" t="s">
        <v>687</v>
      </c>
      <c r="D36" s="772"/>
      <c r="E36" s="772"/>
      <c r="F36" s="772"/>
    </row>
    <row r="37" spans="1:6" s="404" customFormat="1" ht="15" customHeight="1" thickBot="1" x14ac:dyDescent="0.25">
      <c r="A37" s="496" t="s">
        <v>9</v>
      </c>
      <c r="B37" s="502" t="s">
        <v>274</v>
      </c>
      <c r="C37" s="773" t="s">
        <v>688</v>
      </c>
      <c r="D37" s="779">
        <f>SUM(D38:D48)</f>
        <v>0</v>
      </c>
      <c r="E37" s="779">
        <f>SUM(E38:E48)</f>
        <v>7304196</v>
      </c>
      <c r="F37" s="779">
        <f>SUM(F38:F48)</f>
        <v>7835207</v>
      </c>
    </row>
    <row r="38" spans="1:6" s="404" customFormat="1" ht="15" customHeight="1" x14ac:dyDescent="0.2">
      <c r="A38" s="402" t="s">
        <v>48</v>
      </c>
      <c r="B38" s="309" t="s">
        <v>142</v>
      </c>
      <c r="C38" s="764" t="s">
        <v>689</v>
      </c>
      <c r="D38" s="780"/>
      <c r="E38" s="780"/>
      <c r="F38" s="780"/>
    </row>
    <row r="39" spans="1:6" s="404" customFormat="1" ht="15" customHeight="1" x14ac:dyDescent="0.2">
      <c r="A39" s="403" t="s">
        <v>49</v>
      </c>
      <c r="B39" s="312" t="s">
        <v>143</v>
      </c>
      <c r="C39" s="766" t="s">
        <v>690</v>
      </c>
      <c r="D39" s="782"/>
      <c r="E39" s="782"/>
      <c r="F39" s="782"/>
    </row>
    <row r="40" spans="1:6" s="404" customFormat="1" ht="15" customHeight="1" x14ac:dyDescent="0.2">
      <c r="A40" s="403" t="s">
        <v>50</v>
      </c>
      <c r="B40" s="312" t="s">
        <v>144</v>
      </c>
      <c r="C40" s="766" t="s">
        <v>691</v>
      </c>
      <c r="D40" s="782"/>
      <c r="E40" s="782"/>
      <c r="F40" s="782"/>
    </row>
    <row r="41" spans="1:6" s="404" customFormat="1" ht="15" customHeight="1" x14ac:dyDescent="0.2">
      <c r="A41" s="403" t="s">
        <v>88</v>
      </c>
      <c r="B41" s="312" t="s">
        <v>145</v>
      </c>
      <c r="C41" s="766" t="s">
        <v>692</v>
      </c>
      <c r="D41" s="782"/>
      <c r="E41" s="782"/>
      <c r="F41" s="782"/>
    </row>
    <row r="42" spans="1:6" s="404" customFormat="1" ht="15" customHeight="1" x14ac:dyDescent="0.2">
      <c r="A42" s="403" t="s">
        <v>89</v>
      </c>
      <c r="B42" s="312" t="s">
        <v>146</v>
      </c>
      <c r="C42" s="766" t="s">
        <v>693</v>
      </c>
      <c r="D42" s="782"/>
      <c r="E42" s="782">
        <v>5751335</v>
      </c>
      <c r="F42" s="782">
        <v>5971333</v>
      </c>
    </row>
    <row r="43" spans="1:6" s="404" customFormat="1" ht="15" customHeight="1" x14ac:dyDescent="0.2">
      <c r="A43" s="403" t="s">
        <v>90</v>
      </c>
      <c r="B43" s="312" t="s">
        <v>147</v>
      </c>
      <c r="C43" s="766" t="s">
        <v>694</v>
      </c>
      <c r="D43" s="782"/>
      <c r="E43" s="782">
        <v>1552861</v>
      </c>
      <c r="F43" s="782">
        <v>1612267</v>
      </c>
    </row>
    <row r="44" spans="1:6" s="404" customFormat="1" ht="15" customHeight="1" x14ac:dyDescent="0.2">
      <c r="A44" s="403" t="s">
        <v>91</v>
      </c>
      <c r="B44" s="312" t="s">
        <v>148</v>
      </c>
      <c r="C44" s="766" t="s">
        <v>695</v>
      </c>
      <c r="D44" s="782"/>
      <c r="E44" s="782"/>
      <c r="F44" s="782"/>
    </row>
    <row r="45" spans="1:6" s="404" customFormat="1" ht="15" customHeight="1" x14ac:dyDescent="0.2">
      <c r="A45" s="403" t="s">
        <v>92</v>
      </c>
      <c r="B45" s="312" t="s">
        <v>365</v>
      </c>
      <c r="C45" s="766" t="s">
        <v>696</v>
      </c>
      <c r="D45" s="782">
        <v>0</v>
      </c>
      <c r="E45" s="782">
        <v>0</v>
      </c>
      <c r="F45" s="782">
        <v>2</v>
      </c>
    </row>
    <row r="46" spans="1:6" s="404" customFormat="1" ht="15" customHeight="1" x14ac:dyDescent="0.2">
      <c r="A46" s="403" t="s">
        <v>140</v>
      </c>
      <c r="B46" s="312" t="s">
        <v>150</v>
      </c>
      <c r="C46" s="766" t="s">
        <v>697</v>
      </c>
      <c r="D46" s="782"/>
      <c r="E46" s="782"/>
      <c r="F46" s="782"/>
    </row>
    <row r="47" spans="1:6" s="404" customFormat="1" ht="15" customHeight="1" x14ac:dyDescent="0.2">
      <c r="A47" s="405" t="s">
        <v>141</v>
      </c>
      <c r="B47" s="319" t="s">
        <v>276</v>
      </c>
      <c r="C47" s="783" t="s">
        <v>698</v>
      </c>
      <c r="D47" s="782"/>
      <c r="E47" s="782"/>
      <c r="F47" s="782"/>
    </row>
    <row r="48" spans="1:6" s="404" customFormat="1" ht="15" customHeight="1" thickBot="1" x14ac:dyDescent="0.25">
      <c r="A48" s="405" t="s">
        <v>275</v>
      </c>
      <c r="B48" s="316" t="s">
        <v>151</v>
      </c>
      <c r="C48" s="769" t="s">
        <v>699</v>
      </c>
      <c r="D48" s="782"/>
      <c r="E48" s="782"/>
      <c r="F48" s="782">
        <v>251605</v>
      </c>
    </row>
    <row r="49" spans="1:6" s="404" customFormat="1" ht="15" customHeight="1" thickBot="1" x14ac:dyDescent="0.25">
      <c r="A49" s="496" t="s">
        <v>10</v>
      </c>
      <c r="B49" s="502" t="s">
        <v>152</v>
      </c>
      <c r="C49" s="773" t="s">
        <v>700</v>
      </c>
      <c r="D49" s="763">
        <f>SUM(D50:D54)</f>
        <v>0</v>
      </c>
      <c r="E49" s="763">
        <f>SUM(E50:E54)</f>
        <v>0</v>
      </c>
      <c r="F49" s="763">
        <f>SUM(F50:F54)</f>
        <v>0</v>
      </c>
    </row>
    <row r="50" spans="1:6" s="404" customFormat="1" ht="15" hidden="1" customHeight="1" x14ac:dyDescent="0.2">
      <c r="A50" s="402" t="s">
        <v>51</v>
      </c>
      <c r="B50" s="309" t="s">
        <v>156</v>
      </c>
      <c r="C50" s="764" t="s">
        <v>701</v>
      </c>
      <c r="D50" s="784"/>
      <c r="E50" s="784"/>
      <c r="F50" s="784"/>
    </row>
    <row r="51" spans="1:6" s="404" customFormat="1" ht="15" hidden="1" customHeight="1" x14ac:dyDescent="0.2">
      <c r="A51" s="403" t="s">
        <v>52</v>
      </c>
      <c r="B51" s="312" t="s">
        <v>157</v>
      </c>
      <c r="C51" s="766" t="s">
        <v>702</v>
      </c>
      <c r="D51" s="786"/>
      <c r="E51" s="786"/>
      <c r="F51" s="786"/>
    </row>
    <row r="52" spans="1:6" s="404" customFormat="1" ht="15" hidden="1" customHeight="1" x14ac:dyDescent="0.2">
      <c r="A52" s="403" t="s">
        <v>153</v>
      </c>
      <c r="B52" s="312" t="s">
        <v>158</v>
      </c>
      <c r="C52" s="766" t="s">
        <v>703</v>
      </c>
      <c r="D52" s="785"/>
      <c r="E52" s="785"/>
      <c r="F52" s="785"/>
    </row>
    <row r="53" spans="1:6" s="404" customFormat="1" ht="15" hidden="1" customHeight="1" x14ac:dyDescent="0.2">
      <c r="A53" s="403" t="s">
        <v>154</v>
      </c>
      <c r="B53" s="312" t="s">
        <v>159</v>
      </c>
      <c r="C53" s="766" t="s">
        <v>704</v>
      </c>
      <c r="D53" s="786"/>
      <c r="E53" s="786"/>
      <c r="F53" s="786"/>
    </row>
    <row r="54" spans="1:6" s="404" customFormat="1" ht="15" hidden="1" customHeight="1" thickBot="1" x14ac:dyDescent="0.25">
      <c r="A54" s="405" t="s">
        <v>155</v>
      </c>
      <c r="B54" s="316" t="s">
        <v>160</v>
      </c>
      <c r="C54" s="769" t="s">
        <v>705</v>
      </c>
      <c r="D54" s="786"/>
      <c r="E54" s="786"/>
      <c r="F54" s="786"/>
    </row>
    <row r="55" spans="1:6" s="404" customFormat="1" ht="15" customHeight="1" thickBot="1" x14ac:dyDescent="0.25">
      <c r="A55" s="496" t="s">
        <v>93</v>
      </c>
      <c r="B55" s="502" t="s">
        <v>161</v>
      </c>
      <c r="C55" s="773" t="s">
        <v>706</v>
      </c>
      <c r="D55" s="763">
        <f>SUM(D56:D58)</f>
        <v>0</v>
      </c>
      <c r="E55" s="763">
        <f>SUM(E56:E58)</f>
        <v>0</v>
      </c>
      <c r="F55" s="763">
        <f>SUM(F56:F58)</f>
        <v>0</v>
      </c>
    </row>
    <row r="56" spans="1:6" s="404" customFormat="1" hidden="1" x14ac:dyDescent="0.2">
      <c r="A56" s="402" t="s">
        <v>53</v>
      </c>
      <c r="B56" s="787" t="s">
        <v>162</v>
      </c>
      <c r="C56" s="764" t="s">
        <v>707</v>
      </c>
      <c r="D56" s="788"/>
      <c r="E56" s="788"/>
      <c r="F56" s="788"/>
    </row>
    <row r="57" spans="1:6" s="404" customFormat="1" ht="15" hidden="1" customHeight="1" x14ac:dyDescent="0.2">
      <c r="A57" s="403" t="s">
        <v>54</v>
      </c>
      <c r="B57" s="789" t="s">
        <v>268</v>
      </c>
      <c r="C57" s="766" t="s">
        <v>708</v>
      </c>
      <c r="D57" s="788"/>
      <c r="E57" s="788"/>
      <c r="F57" s="788"/>
    </row>
    <row r="58" spans="1:6" s="404" customFormat="1" ht="15" hidden="1" customHeight="1" x14ac:dyDescent="0.2">
      <c r="A58" s="403" t="s">
        <v>165</v>
      </c>
      <c r="B58" s="312" t="s">
        <v>163</v>
      </c>
      <c r="C58" s="766" t="s">
        <v>709</v>
      </c>
      <c r="D58" s="788"/>
      <c r="E58" s="788"/>
      <c r="F58" s="788"/>
    </row>
    <row r="59" spans="1:6" s="404" customFormat="1" ht="15" hidden="1" customHeight="1" thickBot="1" x14ac:dyDescent="0.25">
      <c r="A59" s="998" t="s">
        <v>166</v>
      </c>
      <c r="B59" s="790" t="s">
        <v>164</v>
      </c>
      <c r="C59" s="791"/>
      <c r="D59" s="788" t="s">
        <v>499</v>
      </c>
      <c r="E59" s="788" t="s">
        <v>499</v>
      </c>
      <c r="F59" s="788" t="s">
        <v>499</v>
      </c>
    </row>
    <row r="60" spans="1:6" s="404" customFormat="1" ht="15" customHeight="1" thickBot="1" x14ac:dyDescent="0.25">
      <c r="A60" s="496" t="s">
        <v>12</v>
      </c>
      <c r="B60" s="502" t="s">
        <v>167</v>
      </c>
      <c r="C60" s="773" t="s">
        <v>710</v>
      </c>
      <c r="D60" s="763">
        <f>SUM(D61:D63)</f>
        <v>0</v>
      </c>
      <c r="E60" s="763">
        <f>SUM(E61:E63)</f>
        <v>0</v>
      </c>
      <c r="F60" s="763">
        <f>SUM(F61:F63)</f>
        <v>0</v>
      </c>
    </row>
    <row r="61" spans="1:6" s="404" customFormat="1" ht="15" hidden="1" customHeight="1" x14ac:dyDescent="0.2">
      <c r="A61" s="402" t="s">
        <v>94</v>
      </c>
      <c r="B61" s="787" t="s">
        <v>169</v>
      </c>
      <c r="C61" s="764" t="s">
        <v>711</v>
      </c>
      <c r="D61" s="772"/>
      <c r="E61" s="772"/>
      <c r="F61" s="772"/>
    </row>
    <row r="62" spans="1:6" s="404" customFormat="1" ht="15" hidden="1" customHeight="1" x14ac:dyDescent="0.2">
      <c r="A62" s="403" t="s">
        <v>95</v>
      </c>
      <c r="B62" s="789" t="s">
        <v>269</v>
      </c>
      <c r="C62" s="766" t="s">
        <v>712</v>
      </c>
      <c r="D62" s="772"/>
      <c r="E62" s="772"/>
      <c r="F62" s="772"/>
    </row>
    <row r="63" spans="1:6" s="404" customFormat="1" ht="15" hidden="1" customHeight="1" x14ac:dyDescent="0.2">
      <c r="A63" s="403" t="s">
        <v>115</v>
      </c>
      <c r="B63" s="312" t="s">
        <v>170</v>
      </c>
      <c r="C63" s="766" t="s">
        <v>713</v>
      </c>
      <c r="D63" s="786"/>
      <c r="E63" s="786"/>
      <c r="F63" s="786"/>
    </row>
    <row r="64" spans="1:6" s="404" customFormat="1" ht="15" hidden="1" customHeight="1" thickBot="1" x14ac:dyDescent="0.25">
      <c r="A64" s="499" t="s">
        <v>168</v>
      </c>
      <c r="B64" s="500" t="s">
        <v>171</v>
      </c>
      <c r="C64" s="771"/>
      <c r="D64" s="788"/>
      <c r="E64" s="788"/>
      <c r="F64" s="788"/>
    </row>
    <row r="65" spans="1:6" s="588" customFormat="1" ht="21.6" customHeight="1" thickBot="1" x14ac:dyDescent="0.25">
      <c r="A65" s="503" t="s">
        <v>310</v>
      </c>
      <c r="B65" s="504" t="s">
        <v>962</v>
      </c>
      <c r="C65" s="775" t="s">
        <v>739</v>
      </c>
      <c r="D65" s="779">
        <f>D17+D24+D31+D37+D49+D55+D60</f>
        <v>0</v>
      </c>
      <c r="E65" s="779">
        <f>E17+E24+E31+E37+E49+E55+E60</f>
        <v>13191146</v>
      </c>
      <c r="F65" s="779">
        <f>F17+F24+F31+F37+F49+F55+F60</f>
        <v>13722158</v>
      </c>
    </row>
    <row r="66" spans="1:6" s="404" customFormat="1" ht="15" customHeight="1" thickBot="1" x14ac:dyDescent="0.25">
      <c r="A66" s="496" t="s">
        <v>14</v>
      </c>
      <c r="B66" s="497" t="s">
        <v>963</v>
      </c>
      <c r="C66" s="770" t="s">
        <v>714</v>
      </c>
      <c r="D66" s="779">
        <f>D67+D71+D76+D79+D80+D82+D81</f>
        <v>82736126</v>
      </c>
      <c r="E66" s="779">
        <f>E67+E71+E76+E79+E80+E82+E81</f>
        <v>117091343</v>
      </c>
      <c r="F66" s="779">
        <f>F67+F71+F76+F79+F80+F82+F81</f>
        <v>117091343</v>
      </c>
    </row>
    <row r="67" spans="1:6" s="404" customFormat="1" ht="15" customHeight="1" thickBot="1" x14ac:dyDescent="0.25">
      <c r="A67" s="416" t="s">
        <v>15</v>
      </c>
      <c r="B67" s="317" t="s">
        <v>964</v>
      </c>
      <c r="C67" s="792" t="s">
        <v>715</v>
      </c>
      <c r="D67" s="776">
        <f>D68+D69+D70</f>
        <v>0</v>
      </c>
      <c r="E67" s="776">
        <f>E68+E69+E70</f>
        <v>0</v>
      </c>
      <c r="F67" s="776">
        <f>F68+F69+F70</f>
        <v>0</v>
      </c>
    </row>
    <row r="68" spans="1:6" s="404" customFormat="1" ht="15" hidden="1" customHeight="1" x14ac:dyDescent="0.2">
      <c r="A68" s="402" t="s">
        <v>76</v>
      </c>
      <c r="B68" s="309" t="s">
        <v>965</v>
      </c>
      <c r="C68" s="764" t="s">
        <v>716</v>
      </c>
      <c r="D68" s="793">
        <v>0</v>
      </c>
      <c r="E68" s="793">
        <v>0</v>
      </c>
      <c r="F68" s="793">
        <v>0</v>
      </c>
    </row>
    <row r="69" spans="1:6" s="404" customFormat="1" ht="15" hidden="1" customHeight="1" x14ac:dyDescent="0.2">
      <c r="A69" s="403" t="s">
        <v>77</v>
      </c>
      <c r="B69" s="312" t="s">
        <v>176</v>
      </c>
      <c r="C69" s="766" t="s">
        <v>717</v>
      </c>
      <c r="D69" s="781">
        <v>0</v>
      </c>
      <c r="E69" s="781">
        <v>0</v>
      </c>
      <c r="F69" s="781">
        <v>0</v>
      </c>
    </row>
    <row r="70" spans="1:6" s="404" customFormat="1" ht="15" hidden="1" customHeight="1" thickBot="1" x14ac:dyDescent="0.25">
      <c r="A70" s="405" t="s">
        <v>202</v>
      </c>
      <c r="B70" s="328" t="s">
        <v>966</v>
      </c>
      <c r="C70" s="769" t="s">
        <v>718</v>
      </c>
      <c r="D70" s="782">
        <v>0</v>
      </c>
      <c r="E70" s="782">
        <v>0</v>
      </c>
      <c r="F70" s="782">
        <v>0</v>
      </c>
    </row>
    <row r="71" spans="1:6" s="404" customFormat="1" ht="15" customHeight="1" thickBot="1" x14ac:dyDescent="0.25">
      <c r="A71" s="416" t="s">
        <v>16</v>
      </c>
      <c r="B71" s="317" t="s">
        <v>967</v>
      </c>
      <c r="C71" s="792" t="s">
        <v>719</v>
      </c>
      <c r="D71" s="763">
        <f>SUM(D72:D75)</f>
        <v>0</v>
      </c>
      <c r="E71" s="763">
        <f>SUM(E72:E75)</f>
        <v>0</v>
      </c>
      <c r="F71" s="763">
        <f>SUM(F72:F75)</f>
        <v>0</v>
      </c>
    </row>
    <row r="72" spans="1:6" s="404" customFormat="1" ht="15" hidden="1" customHeight="1" x14ac:dyDescent="0.2">
      <c r="A72" s="402" t="s">
        <v>204</v>
      </c>
      <c r="B72" s="309" t="s">
        <v>180</v>
      </c>
      <c r="C72" s="764" t="s">
        <v>720</v>
      </c>
      <c r="D72" s="786"/>
      <c r="E72" s="786"/>
      <c r="F72" s="786"/>
    </row>
    <row r="73" spans="1:6" s="404" customFormat="1" ht="15" hidden="1" customHeight="1" x14ac:dyDescent="0.2">
      <c r="A73" s="403" t="s">
        <v>205</v>
      </c>
      <c r="B73" s="312" t="s">
        <v>371</v>
      </c>
      <c r="C73" s="766" t="s">
        <v>721</v>
      </c>
      <c r="D73" s="786"/>
      <c r="E73" s="786"/>
      <c r="F73" s="786"/>
    </row>
    <row r="74" spans="1:6" s="404" customFormat="1" ht="15" hidden="1" customHeight="1" x14ac:dyDescent="0.2">
      <c r="A74" s="403" t="s">
        <v>968</v>
      </c>
      <c r="B74" s="312" t="s">
        <v>181</v>
      </c>
      <c r="C74" s="493" t="s">
        <v>722</v>
      </c>
      <c r="D74" s="786"/>
      <c r="E74" s="786"/>
      <c r="F74" s="786"/>
    </row>
    <row r="75" spans="1:6" s="404" customFormat="1" ht="15" hidden="1" customHeight="1" thickBot="1" x14ac:dyDescent="0.25">
      <c r="A75" s="413" t="s">
        <v>969</v>
      </c>
      <c r="B75" s="329" t="s">
        <v>372</v>
      </c>
      <c r="C75" s="794" t="s">
        <v>723</v>
      </c>
      <c r="D75" s="786"/>
      <c r="E75" s="786"/>
      <c r="F75" s="786"/>
    </row>
    <row r="76" spans="1:6" s="404" customFormat="1" ht="15" customHeight="1" thickBot="1" x14ac:dyDescent="0.25">
      <c r="A76" s="416" t="s">
        <v>17</v>
      </c>
      <c r="B76" s="317" t="s">
        <v>970</v>
      </c>
      <c r="C76" s="792" t="s">
        <v>724</v>
      </c>
      <c r="D76" s="763">
        <f>SUM(D77:D78)</f>
        <v>271268</v>
      </c>
      <c r="E76" s="763">
        <f>SUM(E77:E78)</f>
        <v>271268</v>
      </c>
      <c r="F76" s="763">
        <f>SUM(F77:F78)</f>
        <v>271268</v>
      </c>
    </row>
    <row r="77" spans="1:6" s="404" customFormat="1" ht="15" customHeight="1" x14ac:dyDescent="0.2">
      <c r="A77" s="412" t="s">
        <v>206</v>
      </c>
      <c r="B77" s="795" t="s">
        <v>184</v>
      </c>
      <c r="C77" s="903" t="s">
        <v>725</v>
      </c>
      <c r="D77" s="878">
        <v>271268</v>
      </c>
      <c r="E77" s="878">
        <v>271268</v>
      </c>
      <c r="F77" s="916">
        <v>271268</v>
      </c>
    </row>
    <row r="78" spans="1:6" s="404" customFormat="1" ht="15" customHeight="1" thickBot="1" x14ac:dyDescent="0.25">
      <c r="A78" s="406" t="s">
        <v>207</v>
      </c>
      <c r="B78" s="797" t="s">
        <v>185</v>
      </c>
      <c r="C78" s="798" t="s">
        <v>726</v>
      </c>
      <c r="D78" s="1020"/>
      <c r="E78" s="1020"/>
      <c r="F78" s="1021"/>
    </row>
    <row r="79" spans="1:6" s="404" customFormat="1" ht="15" customHeight="1" thickBot="1" x14ac:dyDescent="0.25">
      <c r="A79" s="805" t="s">
        <v>18</v>
      </c>
      <c r="B79" s="799" t="s">
        <v>188</v>
      </c>
      <c r="C79" s="633" t="s">
        <v>727</v>
      </c>
      <c r="D79" s="800"/>
      <c r="E79" s="800"/>
      <c r="F79" s="800"/>
    </row>
    <row r="80" spans="1:6" s="29" customFormat="1" ht="15" customHeight="1" thickBot="1" x14ac:dyDescent="0.25">
      <c r="A80" s="801" t="s">
        <v>19</v>
      </c>
      <c r="B80" s="802" t="s">
        <v>189</v>
      </c>
      <c r="C80" s="803" t="s">
        <v>728</v>
      </c>
      <c r="D80" s="804"/>
      <c r="E80" s="804"/>
      <c r="F80" s="804"/>
    </row>
    <row r="81" spans="1:6" s="29" customFormat="1" ht="15" customHeight="1" thickBot="1" x14ac:dyDescent="0.25">
      <c r="A81" s="805" t="s">
        <v>20</v>
      </c>
      <c r="B81" s="799" t="s">
        <v>345</v>
      </c>
      <c r="C81" s="633" t="s">
        <v>971</v>
      </c>
      <c r="D81" s="1022">
        <v>82464858</v>
      </c>
      <c r="E81" s="1024">
        <v>116820075</v>
      </c>
      <c r="F81" s="1023">
        <v>116820075</v>
      </c>
    </row>
    <row r="82" spans="1:6" s="404" customFormat="1" ht="15" customHeight="1" thickBot="1" x14ac:dyDescent="0.25">
      <c r="A82" s="807" t="s">
        <v>21</v>
      </c>
      <c r="B82" s="808" t="s">
        <v>373</v>
      </c>
      <c r="C82" s="809" t="s">
        <v>729</v>
      </c>
      <c r="D82" s="810"/>
      <c r="E82" s="810"/>
      <c r="F82" s="810"/>
    </row>
    <row r="83" spans="1:6" s="404" customFormat="1" ht="15" customHeight="1" thickBot="1" x14ac:dyDescent="0.25">
      <c r="A83" s="506" t="s">
        <v>22</v>
      </c>
      <c r="B83" s="497" t="s">
        <v>972</v>
      </c>
      <c r="C83" s="770" t="s">
        <v>730</v>
      </c>
      <c r="D83" s="800">
        <f>SUM(D84:D87)</f>
        <v>0</v>
      </c>
      <c r="E83" s="800">
        <f>SUM(E84:E87)</f>
        <v>0</v>
      </c>
      <c r="F83" s="800">
        <f>SUM(F84:F87)</f>
        <v>0</v>
      </c>
    </row>
    <row r="84" spans="1:6" s="404" customFormat="1" ht="15" hidden="1" customHeight="1" x14ac:dyDescent="0.2">
      <c r="A84" s="811" t="s">
        <v>973</v>
      </c>
      <c r="B84" s="309" t="s">
        <v>192</v>
      </c>
      <c r="C84" s="764" t="s">
        <v>731</v>
      </c>
      <c r="D84" s="786"/>
      <c r="E84" s="786"/>
      <c r="F84" s="786"/>
    </row>
    <row r="85" spans="1:6" s="404" customFormat="1" ht="15" hidden="1" customHeight="1" x14ac:dyDescent="0.2">
      <c r="A85" s="407" t="s">
        <v>974</v>
      </c>
      <c r="B85" s="312" t="s">
        <v>194</v>
      </c>
      <c r="C85" s="766" t="s">
        <v>732</v>
      </c>
      <c r="D85" s="786">
        <f>SUM(D86:D89)</f>
        <v>0</v>
      </c>
      <c r="E85" s="786">
        <f>SUM(E86:E89)</f>
        <v>0</v>
      </c>
      <c r="F85" s="786">
        <f>SUM(F86:F89)</f>
        <v>0</v>
      </c>
    </row>
    <row r="86" spans="1:6" s="404" customFormat="1" ht="15" hidden="1" customHeight="1" x14ac:dyDescent="0.2">
      <c r="A86" s="407" t="s">
        <v>975</v>
      </c>
      <c r="B86" s="312" t="s">
        <v>196</v>
      </c>
      <c r="C86" s="766" t="s">
        <v>733</v>
      </c>
      <c r="D86" s="786"/>
      <c r="E86" s="786"/>
      <c r="F86" s="786"/>
    </row>
    <row r="87" spans="1:6" s="404" customFormat="1" ht="15" hidden="1" customHeight="1" thickBot="1" x14ac:dyDescent="0.25">
      <c r="A87" s="408" t="s">
        <v>976</v>
      </c>
      <c r="B87" s="316" t="s">
        <v>198</v>
      </c>
      <c r="C87" s="769" t="s">
        <v>734</v>
      </c>
      <c r="D87" s="786"/>
      <c r="E87" s="786"/>
      <c r="F87" s="786"/>
    </row>
    <row r="88" spans="1:6" s="404" customFormat="1" ht="15" customHeight="1" thickBot="1" x14ac:dyDescent="0.25">
      <c r="A88" s="416" t="s">
        <v>23</v>
      </c>
      <c r="B88" s="317" t="s">
        <v>200</v>
      </c>
      <c r="C88" s="792" t="s">
        <v>735</v>
      </c>
      <c r="D88" s="810"/>
      <c r="E88" s="810"/>
      <c r="F88" s="810"/>
    </row>
    <row r="89" spans="1:6" s="29" customFormat="1" ht="15" customHeight="1" thickBot="1" x14ac:dyDescent="0.25">
      <c r="A89" s="416" t="s">
        <v>24</v>
      </c>
      <c r="B89" s="997" t="s">
        <v>977</v>
      </c>
      <c r="C89" s="792" t="s">
        <v>736</v>
      </c>
      <c r="D89" s="785"/>
      <c r="E89" s="785"/>
      <c r="F89" s="785"/>
    </row>
    <row r="90" spans="1:6" s="29" customFormat="1" ht="33" customHeight="1" thickBot="1" x14ac:dyDescent="0.25">
      <c r="A90" s="506" t="s">
        <v>25</v>
      </c>
      <c r="B90" s="814" t="s">
        <v>978</v>
      </c>
      <c r="C90" s="770" t="s">
        <v>737</v>
      </c>
      <c r="D90" s="815">
        <f>D66+D83+D88+D89</f>
        <v>82736126</v>
      </c>
      <c r="E90" s="815">
        <f>E66+E83+E88+E89</f>
        <v>117091343</v>
      </c>
      <c r="F90" s="815">
        <f>F66+F83+F88+F89</f>
        <v>117091343</v>
      </c>
    </row>
    <row r="91" spans="1:6" s="29" customFormat="1" ht="23.45" customHeight="1" thickBot="1" x14ac:dyDescent="0.25">
      <c r="A91" s="558" t="s">
        <v>26</v>
      </c>
      <c r="B91" s="816" t="s">
        <v>979</v>
      </c>
      <c r="C91" s="855"/>
      <c r="D91" s="815">
        <f>D90+D65</f>
        <v>82736126</v>
      </c>
      <c r="E91" s="815">
        <f>E90+E65</f>
        <v>130282489</v>
      </c>
      <c r="F91" s="815">
        <f>F90+F65</f>
        <v>130813501</v>
      </c>
    </row>
    <row r="92" spans="1:6" s="404" customFormat="1" ht="13.5" thickBot="1" x14ac:dyDescent="0.25">
      <c r="A92" s="409"/>
      <c r="B92" s="410"/>
      <c r="C92" s="410"/>
      <c r="D92" s="411"/>
      <c r="E92" s="411"/>
      <c r="F92" s="411"/>
    </row>
    <row r="93" spans="1:6" s="22" customFormat="1" ht="16.5" customHeight="1" thickBot="1" x14ac:dyDescent="0.25">
      <c r="A93" s="561"/>
      <c r="B93" s="1135" t="s">
        <v>33</v>
      </c>
      <c r="C93" s="1136"/>
      <c r="D93" s="1136"/>
      <c r="E93" s="1136"/>
      <c r="F93" s="1137"/>
    </row>
    <row r="94" spans="1:6" s="29" customFormat="1" ht="15" customHeight="1" thickBot="1" x14ac:dyDescent="0.25">
      <c r="A94" s="928" t="s">
        <v>5</v>
      </c>
      <c r="B94" s="949" t="s">
        <v>980</v>
      </c>
      <c r="C94" s="856"/>
      <c r="D94" s="817">
        <f>SUM(D95:D99)</f>
        <v>80831126</v>
      </c>
      <c r="E94" s="817">
        <f>SUM(E95:E99)</f>
        <v>122176513</v>
      </c>
      <c r="F94" s="982">
        <f>SUM(F95:F99)</f>
        <v>121723826</v>
      </c>
    </row>
    <row r="95" spans="1:6" ht="15" customHeight="1" x14ac:dyDescent="0.25">
      <c r="A95" s="929" t="s">
        <v>55</v>
      </c>
      <c r="B95" s="951" t="s">
        <v>28</v>
      </c>
      <c r="C95" s="818" t="s">
        <v>755</v>
      </c>
      <c r="D95" s="904">
        <v>67263875</v>
      </c>
      <c r="E95" s="904">
        <v>86382942</v>
      </c>
      <c r="F95" s="999">
        <v>86382942</v>
      </c>
    </row>
    <row r="96" spans="1:6" ht="15" customHeight="1" x14ac:dyDescent="0.25">
      <c r="A96" s="930" t="s">
        <v>56</v>
      </c>
      <c r="B96" s="953" t="s">
        <v>96</v>
      </c>
      <c r="C96" s="819" t="s">
        <v>756</v>
      </c>
      <c r="D96" s="899">
        <v>7630892</v>
      </c>
      <c r="E96" s="904">
        <v>10270025</v>
      </c>
      <c r="F96" s="999">
        <v>10270025</v>
      </c>
    </row>
    <row r="97" spans="1:6" ht="15" customHeight="1" x14ac:dyDescent="0.25">
      <c r="A97" s="930" t="s">
        <v>57</v>
      </c>
      <c r="B97" s="953" t="s">
        <v>74</v>
      </c>
      <c r="C97" s="820" t="s">
        <v>757</v>
      </c>
      <c r="D97" s="899">
        <v>5936359</v>
      </c>
      <c r="E97" s="904">
        <v>25523546</v>
      </c>
      <c r="F97" s="999">
        <v>25070859</v>
      </c>
    </row>
    <row r="98" spans="1:6" ht="15" customHeight="1" x14ac:dyDescent="0.25">
      <c r="A98" s="930" t="s">
        <v>58</v>
      </c>
      <c r="B98" s="953" t="s">
        <v>97</v>
      </c>
      <c r="C98" s="637" t="s">
        <v>758</v>
      </c>
      <c r="D98" s="821"/>
      <c r="E98" s="904"/>
      <c r="F98" s="999"/>
    </row>
    <row r="99" spans="1:6" ht="15" customHeight="1" thickBot="1" x14ac:dyDescent="0.3">
      <c r="A99" s="930" t="s">
        <v>66</v>
      </c>
      <c r="B99" s="957" t="s">
        <v>98</v>
      </c>
      <c r="C99" s="637" t="s">
        <v>759</v>
      </c>
      <c r="D99" s="821"/>
      <c r="E99" s="904"/>
      <c r="F99" s="999"/>
    </row>
    <row r="100" spans="1:6" ht="13.5" hidden="1" x14ac:dyDescent="0.2">
      <c r="A100" s="931" t="s">
        <v>59</v>
      </c>
      <c r="B100" s="959" t="s">
        <v>981</v>
      </c>
      <c r="C100" s="822" t="s">
        <v>768</v>
      </c>
      <c r="D100" s="823"/>
      <c r="E100" s="905"/>
      <c r="F100" s="1000"/>
    </row>
    <row r="101" spans="1:6" hidden="1" x14ac:dyDescent="0.2">
      <c r="A101" s="931" t="s">
        <v>60</v>
      </c>
      <c r="B101" s="960" t="s">
        <v>982</v>
      </c>
      <c r="C101" s="822" t="s">
        <v>769</v>
      </c>
      <c r="D101" s="823"/>
      <c r="E101" s="905"/>
      <c r="F101" s="1000"/>
    </row>
    <row r="102" spans="1:6" ht="15" hidden="1" customHeight="1" x14ac:dyDescent="0.2">
      <c r="A102" s="931" t="s">
        <v>67</v>
      </c>
      <c r="B102" s="960" t="s">
        <v>983</v>
      </c>
      <c r="C102" s="822" t="s">
        <v>770</v>
      </c>
      <c r="D102" s="823"/>
      <c r="E102" s="905"/>
      <c r="F102" s="1000"/>
    </row>
    <row r="103" spans="1:6" ht="15" hidden="1" customHeight="1" x14ac:dyDescent="0.2">
      <c r="A103" s="931" t="s">
        <v>68</v>
      </c>
      <c r="B103" s="961" t="s">
        <v>984</v>
      </c>
      <c r="C103" s="824" t="s">
        <v>771</v>
      </c>
      <c r="D103" s="823"/>
      <c r="E103" s="905"/>
      <c r="F103" s="1000"/>
    </row>
    <row r="104" spans="1:6" hidden="1" x14ac:dyDescent="0.2">
      <c r="A104" s="931" t="s">
        <v>69</v>
      </c>
      <c r="B104" s="962" t="s">
        <v>985</v>
      </c>
      <c r="C104" s="822" t="s">
        <v>772</v>
      </c>
      <c r="D104" s="823"/>
      <c r="E104" s="905"/>
      <c r="F104" s="1000"/>
    </row>
    <row r="105" spans="1:6" ht="31.15" hidden="1" customHeight="1" x14ac:dyDescent="0.2">
      <c r="A105" s="931" t="s">
        <v>70</v>
      </c>
      <c r="B105" s="962" t="s">
        <v>986</v>
      </c>
      <c r="C105" s="822" t="s">
        <v>773</v>
      </c>
      <c r="D105" s="823"/>
      <c r="E105" s="905"/>
      <c r="F105" s="1000"/>
    </row>
    <row r="106" spans="1:6" ht="25.15" hidden="1" customHeight="1" x14ac:dyDescent="0.2">
      <c r="A106" s="932" t="s">
        <v>72</v>
      </c>
      <c r="B106" s="962" t="s">
        <v>987</v>
      </c>
      <c r="C106" s="825" t="s">
        <v>774</v>
      </c>
      <c r="D106" s="823"/>
      <c r="E106" s="905"/>
      <c r="F106" s="1000"/>
    </row>
    <row r="107" spans="1:6" ht="15" hidden="1" customHeight="1" x14ac:dyDescent="0.2">
      <c r="A107" s="931" t="s">
        <v>99</v>
      </c>
      <c r="B107" s="961" t="s">
        <v>988</v>
      </c>
      <c r="C107" s="824" t="s">
        <v>775</v>
      </c>
      <c r="D107" s="823"/>
      <c r="E107" s="905"/>
      <c r="F107" s="1000"/>
    </row>
    <row r="108" spans="1:6" ht="30" hidden="1" customHeight="1" x14ac:dyDescent="0.2">
      <c r="A108" s="931" t="s">
        <v>213</v>
      </c>
      <c r="B108" s="962" t="s">
        <v>989</v>
      </c>
      <c r="C108" s="822" t="s">
        <v>776</v>
      </c>
      <c r="D108" s="823"/>
      <c r="E108" s="905"/>
      <c r="F108" s="1000"/>
    </row>
    <row r="109" spans="1:6" ht="15" hidden="1" customHeight="1" x14ac:dyDescent="0.2">
      <c r="A109" s="933" t="s">
        <v>214</v>
      </c>
      <c r="B109" s="960" t="s">
        <v>990</v>
      </c>
      <c r="C109" s="822" t="s">
        <v>777</v>
      </c>
      <c r="D109" s="823"/>
      <c r="E109" s="905"/>
      <c r="F109" s="1000"/>
    </row>
    <row r="110" spans="1:6" ht="15" hidden="1" customHeight="1" x14ac:dyDescent="0.2">
      <c r="A110" s="931" t="s">
        <v>277</v>
      </c>
      <c r="B110" s="960" t="s">
        <v>991</v>
      </c>
      <c r="C110" s="822" t="s">
        <v>778</v>
      </c>
      <c r="D110" s="823"/>
      <c r="E110" s="905"/>
      <c r="F110" s="1000"/>
    </row>
    <row r="111" spans="1:6" ht="29.45" hidden="1" customHeight="1" x14ac:dyDescent="0.2">
      <c r="A111" s="932" t="s">
        <v>278</v>
      </c>
      <c r="B111" s="960" t="s">
        <v>992</v>
      </c>
      <c r="C111" s="649" t="s">
        <v>779</v>
      </c>
      <c r="D111" s="823"/>
      <c r="E111" s="905"/>
      <c r="F111" s="1000"/>
    </row>
    <row r="112" spans="1:6" ht="15" hidden="1" customHeight="1" x14ac:dyDescent="0.2">
      <c r="A112" s="931" t="s">
        <v>281</v>
      </c>
      <c r="B112" s="963" t="s">
        <v>993</v>
      </c>
      <c r="C112" s="1127" t="s">
        <v>780</v>
      </c>
      <c r="D112" s="823"/>
      <c r="E112" s="905"/>
      <c r="F112" s="1000"/>
    </row>
    <row r="113" spans="1:6" ht="15" hidden="1" customHeight="1" x14ac:dyDescent="0.2">
      <c r="A113" s="931" t="s">
        <v>282</v>
      </c>
      <c r="B113" s="964" t="s">
        <v>994</v>
      </c>
      <c r="C113" s="1128"/>
      <c r="D113" s="823"/>
      <c r="E113" s="905"/>
      <c r="F113" s="1000"/>
    </row>
    <row r="114" spans="1:6" ht="15" hidden="1" customHeight="1" thickBot="1" x14ac:dyDescent="0.25">
      <c r="A114" s="934" t="s">
        <v>283</v>
      </c>
      <c r="B114" s="965" t="s">
        <v>995</v>
      </c>
      <c r="C114" s="1129"/>
      <c r="D114" s="826"/>
      <c r="E114" s="906"/>
      <c r="F114" s="1001"/>
    </row>
    <row r="115" spans="1:6" ht="15" customHeight="1" thickBot="1" x14ac:dyDescent="0.25">
      <c r="A115" s="935" t="s">
        <v>6</v>
      </c>
      <c r="B115" s="967" t="s">
        <v>498</v>
      </c>
      <c r="C115" s="857"/>
      <c r="D115" s="353">
        <f>+D116+D118+D120</f>
        <v>1905000</v>
      </c>
      <c r="E115" s="353">
        <f>+E116+E118+E120</f>
        <v>8105976</v>
      </c>
      <c r="F115" s="763">
        <f>+F116+F118+F120</f>
        <v>8105975</v>
      </c>
    </row>
    <row r="116" spans="1:6" ht="15" customHeight="1" x14ac:dyDescent="0.2">
      <c r="A116" s="929" t="s">
        <v>61</v>
      </c>
      <c r="B116" s="951" t="s">
        <v>114</v>
      </c>
      <c r="C116" s="818" t="s">
        <v>760</v>
      </c>
      <c r="D116" s="1012">
        <v>1905000</v>
      </c>
      <c r="E116" s="886">
        <v>6270776</v>
      </c>
      <c r="F116" s="1011">
        <v>6270775</v>
      </c>
    </row>
    <row r="117" spans="1:6" ht="15" customHeight="1" x14ac:dyDescent="0.2">
      <c r="A117" s="936" t="s">
        <v>62</v>
      </c>
      <c r="B117" s="969" t="s">
        <v>228</v>
      </c>
      <c r="C117" s="827"/>
      <c r="D117" s="322"/>
      <c r="E117" s="899"/>
      <c r="F117" s="1002"/>
    </row>
    <row r="118" spans="1:6" ht="15" customHeight="1" x14ac:dyDescent="0.25">
      <c r="A118" s="929" t="s">
        <v>63</v>
      </c>
      <c r="B118" s="971" t="s">
        <v>100</v>
      </c>
      <c r="C118" s="820" t="s">
        <v>761</v>
      </c>
      <c r="D118" s="525"/>
      <c r="E118" s="898">
        <v>1835200</v>
      </c>
      <c r="F118" s="1003">
        <v>1835200</v>
      </c>
    </row>
    <row r="119" spans="1:6" ht="15" customHeight="1" x14ac:dyDescent="0.2">
      <c r="A119" s="936" t="s">
        <v>64</v>
      </c>
      <c r="B119" s="969" t="s">
        <v>229</v>
      </c>
      <c r="C119" s="828"/>
      <c r="D119" s="494"/>
      <c r="E119" s="494"/>
      <c r="F119" s="956"/>
    </row>
    <row r="120" spans="1:6" ht="15" customHeight="1" thickBot="1" x14ac:dyDescent="0.3">
      <c r="A120" s="937" t="s">
        <v>65</v>
      </c>
      <c r="B120" s="973" t="s">
        <v>996</v>
      </c>
      <c r="C120" s="646" t="s">
        <v>762</v>
      </c>
      <c r="D120" s="829"/>
      <c r="E120" s="907"/>
      <c r="F120" s="1004"/>
    </row>
    <row r="121" spans="1:6" ht="15" hidden="1" customHeight="1" x14ac:dyDescent="0.2">
      <c r="A121" s="938" t="s">
        <v>71</v>
      </c>
      <c r="B121" s="975" t="s">
        <v>997</v>
      </c>
      <c r="C121" s="625" t="s">
        <v>783</v>
      </c>
      <c r="D121" s="823"/>
      <c r="E121" s="823"/>
      <c r="F121" s="956"/>
    </row>
    <row r="122" spans="1:6" ht="15" hidden="1" customHeight="1" x14ac:dyDescent="0.2">
      <c r="A122" s="938" t="s">
        <v>73</v>
      </c>
      <c r="B122" s="976" t="s">
        <v>234</v>
      </c>
      <c r="C122" s="647" t="s">
        <v>784</v>
      </c>
      <c r="D122" s="823"/>
      <c r="E122" s="823"/>
      <c r="F122" s="956"/>
    </row>
    <row r="123" spans="1:6" ht="15" hidden="1" customHeight="1" x14ac:dyDescent="0.2">
      <c r="A123" s="938" t="s">
        <v>101</v>
      </c>
      <c r="B123" s="977" t="s">
        <v>217</v>
      </c>
      <c r="C123" s="648" t="s">
        <v>998</v>
      </c>
      <c r="D123" s="823"/>
      <c r="E123" s="823"/>
      <c r="F123" s="956"/>
    </row>
    <row r="124" spans="1:6" ht="15" hidden="1" customHeight="1" x14ac:dyDescent="0.2">
      <c r="A124" s="938" t="s">
        <v>102</v>
      </c>
      <c r="B124" s="977" t="s">
        <v>233</v>
      </c>
      <c r="C124" s="648" t="s">
        <v>785</v>
      </c>
      <c r="D124" s="823"/>
      <c r="E124" s="823"/>
      <c r="F124" s="956"/>
    </row>
    <row r="125" spans="1:6" s="29" customFormat="1" ht="15" hidden="1" customHeight="1" x14ac:dyDescent="0.2">
      <c r="A125" s="938" t="s">
        <v>103</v>
      </c>
      <c r="B125" s="977" t="s">
        <v>232</v>
      </c>
      <c r="C125" s="648" t="s">
        <v>786</v>
      </c>
      <c r="D125" s="823"/>
      <c r="E125" s="823"/>
      <c r="F125" s="956"/>
    </row>
    <row r="126" spans="1:6" ht="15" hidden="1" customHeight="1" x14ac:dyDescent="0.2">
      <c r="A126" s="938" t="s">
        <v>225</v>
      </c>
      <c r="B126" s="977" t="s">
        <v>220</v>
      </c>
      <c r="C126" s="648" t="s">
        <v>787</v>
      </c>
      <c r="D126" s="823"/>
      <c r="E126" s="823"/>
      <c r="F126" s="956"/>
    </row>
    <row r="127" spans="1:6" ht="15" hidden="1" customHeight="1" x14ac:dyDescent="0.2">
      <c r="A127" s="938" t="s">
        <v>226</v>
      </c>
      <c r="B127" s="977" t="s">
        <v>231</v>
      </c>
      <c r="C127" s="648" t="s">
        <v>788</v>
      </c>
      <c r="D127" s="823"/>
      <c r="E127" s="823"/>
      <c r="F127" s="956"/>
    </row>
    <row r="128" spans="1:6" ht="15" hidden="1" customHeight="1" thickBot="1" x14ac:dyDescent="0.25">
      <c r="A128" s="934" t="s">
        <v>227</v>
      </c>
      <c r="B128" s="978" t="s">
        <v>230</v>
      </c>
      <c r="C128" s="651" t="s">
        <v>789</v>
      </c>
      <c r="D128" s="826"/>
      <c r="E128" s="826"/>
      <c r="F128" s="966"/>
    </row>
    <row r="129" spans="1:11" ht="24.6" customHeight="1" thickBot="1" x14ac:dyDescent="0.25">
      <c r="A129" s="1010" t="s">
        <v>7</v>
      </c>
      <c r="B129" s="1008" t="s">
        <v>284</v>
      </c>
      <c r="C129" s="1009" t="s">
        <v>791</v>
      </c>
      <c r="D129" s="346">
        <f>+D94+D115</f>
        <v>82736126</v>
      </c>
      <c r="E129" s="307">
        <f>+E94+E115</f>
        <v>130282489</v>
      </c>
      <c r="F129" s="763">
        <f>+F94+F115</f>
        <v>129829801</v>
      </c>
    </row>
    <row r="130" spans="1:11" ht="15" customHeight="1" thickBot="1" x14ac:dyDescent="0.25">
      <c r="A130" s="940" t="s">
        <v>8</v>
      </c>
      <c r="B130" s="980" t="s">
        <v>1015</v>
      </c>
      <c r="C130" s="631" t="s">
        <v>804</v>
      </c>
      <c r="D130" s="512">
        <f>D131+D135+D142+D143+D145+D144</f>
        <v>0</v>
      </c>
      <c r="E130" s="512">
        <f>E131+E135+E142+E143+E145+E144</f>
        <v>0</v>
      </c>
      <c r="F130" s="913">
        <f>F131+F135+F142+F143+F145+F144</f>
        <v>0</v>
      </c>
    </row>
    <row r="131" spans="1:11" ht="15" customHeight="1" thickBot="1" x14ac:dyDescent="0.25">
      <c r="A131" s="928" t="s">
        <v>9</v>
      </c>
      <c r="B131" s="981" t="s">
        <v>1000</v>
      </c>
      <c r="C131" s="659" t="s">
        <v>792</v>
      </c>
      <c r="D131" s="340">
        <f>+D132+D133+D134</f>
        <v>0</v>
      </c>
      <c r="E131" s="340">
        <f>+E132+E133+E134</f>
        <v>0</v>
      </c>
      <c r="F131" s="982">
        <f>+F132+F133+F134</f>
        <v>0</v>
      </c>
    </row>
    <row r="132" spans="1:11" ht="15" hidden="1" customHeight="1" x14ac:dyDescent="0.2">
      <c r="A132" s="938" t="s">
        <v>48</v>
      </c>
      <c r="B132" s="983" t="s">
        <v>292</v>
      </c>
      <c r="C132" s="652" t="s">
        <v>793</v>
      </c>
      <c r="D132" s="830"/>
      <c r="E132" s="830"/>
      <c r="F132" s="984"/>
    </row>
    <row r="133" spans="1:11" ht="15" hidden="1" customHeight="1" x14ac:dyDescent="0.2">
      <c r="A133" s="938" t="s">
        <v>49</v>
      </c>
      <c r="B133" s="985" t="s">
        <v>293</v>
      </c>
      <c r="C133" s="649" t="s">
        <v>794</v>
      </c>
      <c r="D133" s="823"/>
      <c r="E133" s="823"/>
      <c r="F133" s="956"/>
    </row>
    <row r="134" spans="1:11" s="29" customFormat="1" ht="15" hidden="1" customHeight="1" thickBot="1" x14ac:dyDescent="0.25">
      <c r="A134" s="934" t="s">
        <v>50</v>
      </c>
      <c r="B134" s="986" t="s">
        <v>294</v>
      </c>
      <c r="C134" s="651" t="s">
        <v>795</v>
      </c>
      <c r="D134" s="826"/>
      <c r="E134" s="826"/>
      <c r="F134" s="966"/>
    </row>
    <row r="135" spans="1:11" ht="15" customHeight="1" thickBot="1" x14ac:dyDescent="0.25">
      <c r="A135" s="928" t="s">
        <v>10</v>
      </c>
      <c r="B135" s="981" t="s">
        <v>1001</v>
      </c>
      <c r="C135" s="659" t="s">
        <v>796</v>
      </c>
      <c r="D135" s="831">
        <f>SUM(D136:D141)</f>
        <v>0</v>
      </c>
      <c r="E135" s="831">
        <f>SUM(E136:E141)</f>
        <v>0</v>
      </c>
      <c r="F135" s="341">
        <f>SUM(F136:F141)</f>
        <v>0</v>
      </c>
      <c r="K135" s="60"/>
    </row>
    <row r="136" spans="1:11" ht="15" hidden="1" customHeight="1" x14ac:dyDescent="0.2">
      <c r="A136" s="938" t="s">
        <v>51</v>
      </c>
      <c r="B136" s="987" t="s">
        <v>295</v>
      </c>
      <c r="C136" s="647" t="s">
        <v>797</v>
      </c>
      <c r="D136" s="830"/>
      <c r="E136" s="830"/>
      <c r="F136" s="984"/>
    </row>
    <row r="137" spans="1:11" ht="15" hidden="1" customHeight="1" x14ac:dyDescent="0.2">
      <c r="A137" s="938" t="s">
        <v>52</v>
      </c>
      <c r="B137" s="987" t="s">
        <v>287</v>
      </c>
      <c r="C137" s="647" t="s">
        <v>798</v>
      </c>
      <c r="D137" s="823"/>
      <c r="E137" s="823"/>
      <c r="F137" s="956"/>
    </row>
    <row r="138" spans="1:11" ht="15" hidden="1" customHeight="1" x14ac:dyDescent="0.2">
      <c r="A138" s="938" t="s">
        <v>153</v>
      </c>
      <c r="B138" s="987" t="s">
        <v>288</v>
      </c>
      <c r="C138" s="647" t="s">
        <v>799</v>
      </c>
      <c r="D138" s="823"/>
      <c r="E138" s="823"/>
      <c r="F138" s="956"/>
    </row>
    <row r="139" spans="1:11" s="29" customFormat="1" ht="15" hidden="1" customHeight="1" x14ac:dyDescent="0.2">
      <c r="A139" s="938" t="s">
        <v>154</v>
      </c>
      <c r="B139" s="987" t="s">
        <v>289</v>
      </c>
      <c r="C139" s="647" t="s">
        <v>800</v>
      </c>
      <c r="D139" s="823"/>
      <c r="E139" s="823"/>
      <c r="F139" s="956"/>
    </row>
    <row r="140" spans="1:11" s="29" customFormat="1" ht="15" hidden="1" customHeight="1" x14ac:dyDescent="0.2">
      <c r="A140" s="931" t="s">
        <v>155</v>
      </c>
      <c r="B140" s="963" t="s">
        <v>290</v>
      </c>
      <c r="C140" s="648" t="s">
        <v>801</v>
      </c>
      <c r="D140" s="823"/>
      <c r="E140" s="823"/>
      <c r="F140" s="956"/>
    </row>
    <row r="141" spans="1:11" s="29" customFormat="1" ht="15" hidden="1" customHeight="1" thickBot="1" x14ac:dyDescent="0.25">
      <c r="A141" s="934" t="s">
        <v>1002</v>
      </c>
      <c r="B141" s="986" t="s">
        <v>291</v>
      </c>
      <c r="C141" s="651" t="s">
        <v>802</v>
      </c>
      <c r="D141" s="826"/>
      <c r="E141" s="826"/>
      <c r="F141" s="966"/>
    </row>
    <row r="142" spans="1:11" s="29" customFormat="1" ht="15" customHeight="1" thickBot="1" x14ac:dyDescent="0.3">
      <c r="A142" s="942" t="s">
        <v>11</v>
      </c>
      <c r="B142" s="988" t="s">
        <v>235</v>
      </c>
      <c r="C142" s="832" t="s">
        <v>806</v>
      </c>
      <c r="D142" s="833"/>
      <c r="E142" s="833"/>
      <c r="F142" s="1005"/>
    </row>
    <row r="143" spans="1:11" s="29" customFormat="1" ht="15" customHeight="1" thickBot="1" x14ac:dyDescent="0.3">
      <c r="A143" s="943" t="s">
        <v>12</v>
      </c>
      <c r="B143" s="989" t="s">
        <v>236</v>
      </c>
      <c r="C143" s="650" t="s">
        <v>807</v>
      </c>
      <c r="D143" s="834"/>
      <c r="E143" s="834"/>
      <c r="F143" s="1006"/>
    </row>
    <row r="144" spans="1:11" s="29" customFormat="1" ht="15" customHeight="1" thickBot="1" x14ac:dyDescent="0.3">
      <c r="A144" s="943" t="s">
        <v>13</v>
      </c>
      <c r="B144" s="989" t="s">
        <v>1003</v>
      </c>
      <c r="C144" s="650" t="s">
        <v>1004</v>
      </c>
      <c r="D144" s="852"/>
      <c r="E144" s="852"/>
      <c r="F144" s="1007"/>
    </row>
    <row r="145" spans="1:7" s="29" customFormat="1" ht="15" customHeight="1" thickBot="1" x14ac:dyDescent="0.3">
      <c r="A145" s="943" t="s">
        <v>14</v>
      </c>
      <c r="B145" s="989" t="s">
        <v>1005</v>
      </c>
      <c r="C145" s="650" t="s">
        <v>1006</v>
      </c>
      <c r="D145" s="834"/>
      <c r="E145" s="834"/>
      <c r="F145" s="1006"/>
    </row>
    <row r="146" spans="1:7" ht="15" customHeight="1" thickBot="1" x14ac:dyDescent="0.25">
      <c r="A146" s="946" t="s">
        <v>15</v>
      </c>
      <c r="B146" s="980" t="s">
        <v>1007</v>
      </c>
      <c r="C146" s="631" t="s">
        <v>805</v>
      </c>
      <c r="D146" s="835">
        <f>SUM(D147:D151)</f>
        <v>0</v>
      </c>
      <c r="E146" s="835">
        <f>SUM(E147:E151)</f>
        <v>0</v>
      </c>
      <c r="F146" s="547">
        <f>SUM(F147:F151)</f>
        <v>0</v>
      </c>
    </row>
    <row r="147" spans="1:7" ht="15" hidden="1" customHeight="1" x14ac:dyDescent="0.2">
      <c r="A147" s="938" t="s">
        <v>76</v>
      </c>
      <c r="B147" s="987" t="s">
        <v>296</v>
      </c>
      <c r="C147" s="647" t="s">
        <v>810</v>
      </c>
      <c r="D147" s="830"/>
      <c r="E147" s="830"/>
      <c r="F147" s="984"/>
    </row>
    <row r="148" spans="1:7" ht="15" hidden="1" customHeight="1" x14ac:dyDescent="0.2">
      <c r="A148" s="938" t="s">
        <v>77</v>
      </c>
      <c r="B148" s="987" t="s">
        <v>302</v>
      </c>
      <c r="C148" s="647" t="s">
        <v>811</v>
      </c>
      <c r="D148" s="823"/>
      <c r="E148" s="823"/>
      <c r="F148" s="956"/>
    </row>
    <row r="149" spans="1:7" ht="15" hidden="1" customHeight="1" x14ac:dyDescent="0.2">
      <c r="A149" s="938" t="s">
        <v>202</v>
      </c>
      <c r="B149" s="987" t="s">
        <v>298</v>
      </c>
      <c r="C149" s="647" t="s">
        <v>812</v>
      </c>
      <c r="D149" s="823"/>
      <c r="E149" s="823"/>
      <c r="F149" s="956"/>
    </row>
    <row r="150" spans="1:7" ht="15" hidden="1" customHeight="1" x14ac:dyDescent="0.2">
      <c r="A150" s="938" t="s">
        <v>203</v>
      </c>
      <c r="B150" s="990" t="s">
        <v>334</v>
      </c>
      <c r="C150" s="647" t="s">
        <v>813</v>
      </c>
      <c r="D150" s="823"/>
      <c r="E150" s="823"/>
      <c r="F150" s="956"/>
    </row>
    <row r="151" spans="1:7" ht="15" hidden="1" customHeight="1" thickBot="1" x14ac:dyDescent="0.25">
      <c r="A151" s="934" t="s">
        <v>1008</v>
      </c>
      <c r="B151" s="986" t="s">
        <v>304</v>
      </c>
      <c r="C151" s="651" t="s">
        <v>814</v>
      </c>
      <c r="D151" s="826"/>
      <c r="E151" s="826"/>
      <c r="F151" s="966"/>
    </row>
    <row r="152" spans="1:7" ht="15" customHeight="1" thickBot="1" x14ac:dyDescent="0.3">
      <c r="A152" s="939" t="s">
        <v>16</v>
      </c>
      <c r="B152" s="979" t="s">
        <v>1009</v>
      </c>
      <c r="C152" s="836" t="s">
        <v>815</v>
      </c>
      <c r="D152" s="837"/>
      <c r="E152" s="837"/>
      <c r="F152" s="991"/>
    </row>
    <row r="153" spans="1:7" ht="15" customHeight="1" thickBot="1" x14ac:dyDescent="0.3">
      <c r="A153" s="946" t="s">
        <v>17</v>
      </c>
      <c r="B153" s="980" t="s">
        <v>306</v>
      </c>
      <c r="C153" s="631" t="s">
        <v>816</v>
      </c>
      <c r="D153" s="837"/>
      <c r="E153" s="837"/>
      <c r="F153" s="991"/>
    </row>
    <row r="154" spans="1:7" ht="33.6" customHeight="1" thickBot="1" x14ac:dyDescent="0.25">
      <c r="A154" s="947" t="s">
        <v>18</v>
      </c>
      <c r="B154" s="992" t="s">
        <v>1010</v>
      </c>
      <c r="C154" s="838" t="s">
        <v>763</v>
      </c>
      <c r="D154" s="839">
        <f>D130+D146+D152+D153</f>
        <v>0</v>
      </c>
      <c r="E154" s="839">
        <f>E130+E146+E152+E153</f>
        <v>0</v>
      </c>
      <c r="F154" s="993">
        <f>F130+F146+F152+F153</f>
        <v>0</v>
      </c>
    </row>
    <row r="155" spans="1:7" ht="24" customHeight="1" thickBot="1" x14ac:dyDescent="0.25">
      <c r="A155" s="948" t="s">
        <v>19</v>
      </c>
      <c r="B155" s="994" t="s">
        <v>1011</v>
      </c>
      <c r="C155" s="858"/>
      <c r="D155" s="840">
        <f>+D129+D154</f>
        <v>82736126</v>
      </c>
      <c r="E155" s="840">
        <f>+E129+E154</f>
        <v>130282489</v>
      </c>
      <c r="F155" s="841">
        <f>+F129+F154</f>
        <v>129829801</v>
      </c>
      <c r="G155" s="14">
        <f>F91-F155</f>
        <v>983700</v>
      </c>
    </row>
    <row r="156" spans="1:7" ht="13.5" thickBot="1" x14ac:dyDescent="0.25">
      <c r="D156" s="288">
        <f>D91-D155</f>
        <v>0</v>
      </c>
      <c r="E156" s="288"/>
      <c r="F156" s="288"/>
    </row>
    <row r="157" spans="1:7" s="846" customFormat="1" ht="16.149999999999999" customHeight="1" thickBot="1" x14ac:dyDescent="0.25">
      <c r="A157" s="842" t="s">
        <v>1013</v>
      </c>
      <c r="B157" s="843"/>
      <c r="C157" s="844"/>
      <c r="D157" s="845">
        <v>8</v>
      </c>
      <c r="E157" s="845">
        <v>22</v>
      </c>
      <c r="F157" s="845">
        <v>22</v>
      </c>
    </row>
    <row r="158" spans="1:7" s="753" customFormat="1" ht="16.149999999999999" customHeight="1" thickBot="1" x14ac:dyDescent="0.25">
      <c r="A158" s="847" t="s">
        <v>1012</v>
      </c>
      <c r="B158" s="848"/>
      <c r="C158" s="849"/>
      <c r="D158" s="850"/>
      <c r="E158" s="850"/>
      <c r="F158" s="850"/>
    </row>
    <row r="159" spans="1:7" s="846" customFormat="1" ht="16.149999999999999" customHeight="1" thickBot="1" x14ac:dyDescent="0.25">
      <c r="A159" s="842" t="s">
        <v>658</v>
      </c>
      <c r="B159" s="843"/>
      <c r="C159" s="844"/>
      <c r="D159" s="845"/>
      <c r="E159" s="845"/>
      <c r="F159" s="845"/>
    </row>
    <row r="160" spans="1:7" x14ac:dyDescent="0.2">
      <c r="A160" s="851"/>
      <c r="B160" s="275"/>
      <c r="C160" s="275"/>
    </row>
    <row r="161" spans="1:3" x14ac:dyDescent="0.2">
      <c r="A161" s="851"/>
      <c r="B161" s="275"/>
      <c r="C161" s="275"/>
    </row>
    <row r="162" spans="1:3" x14ac:dyDescent="0.2">
      <c r="A162" s="851"/>
      <c r="B162" s="275"/>
      <c r="C162" s="275"/>
    </row>
    <row r="163" spans="1:3" x14ac:dyDescent="0.2">
      <c r="A163" s="851"/>
      <c r="B163" s="275"/>
      <c r="C163" s="275"/>
    </row>
    <row r="164" spans="1:3" x14ac:dyDescent="0.2">
      <c r="A164" s="851"/>
      <c r="B164" s="275"/>
      <c r="C164" s="275"/>
    </row>
    <row r="165" spans="1:3" x14ac:dyDescent="0.2">
      <c r="A165" s="851"/>
      <c r="B165" s="275"/>
      <c r="C165" s="275"/>
    </row>
    <row r="166" spans="1:3" x14ac:dyDescent="0.2">
      <c r="A166" s="851"/>
      <c r="B166" s="275"/>
      <c r="C166" s="275"/>
    </row>
    <row r="167" spans="1:3" x14ac:dyDescent="0.2">
      <c r="A167" s="851"/>
      <c r="B167" s="275"/>
      <c r="C167" s="275"/>
    </row>
    <row r="168" spans="1:3" x14ac:dyDescent="0.2">
      <c r="A168" s="851"/>
      <c r="B168" s="275"/>
      <c r="C168" s="275"/>
    </row>
    <row r="169" spans="1:3" x14ac:dyDescent="0.2">
      <c r="A169" s="851"/>
      <c r="B169" s="275"/>
      <c r="C169" s="275"/>
    </row>
    <row r="170" spans="1:3" x14ac:dyDescent="0.2">
      <c r="A170" s="851"/>
      <c r="B170" s="275"/>
      <c r="C170" s="275"/>
    </row>
    <row r="171" spans="1:3" x14ac:dyDescent="0.2">
      <c r="A171" s="851"/>
      <c r="B171" s="275"/>
      <c r="C171" s="275"/>
    </row>
    <row r="172" spans="1:3" x14ac:dyDescent="0.2">
      <c r="A172" s="851"/>
      <c r="B172" s="275"/>
      <c r="C172" s="275"/>
    </row>
    <row r="173" spans="1:3" x14ac:dyDescent="0.2">
      <c r="A173" s="851"/>
      <c r="B173" s="275"/>
      <c r="C173" s="275"/>
    </row>
    <row r="174" spans="1:3" x14ac:dyDescent="0.2">
      <c r="A174" s="851"/>
      <c r="B174" s="275"/>
      <c r="C174" s="275"/>
    </row>
    <row r="175" spans="1:3" x14ac:dyDescent="0.2">
      <c r="A175" s="851"/>
      <c r="B175" s="275"/>
      <c r="C175" s="275"/>
    </row>
    <row r="176" spans="1:3" x14ac:dyDescent="0.2">
      <c r="A176" s="851"/>
      <c r="B176" s="275"/>
      <c r="C176" s="275"/>
    </row>
    <row r="177" spans="1:3" x14ac:dyDescent="0.2">
      <c r="A177" s="851"/>
      <c r="B177" s="275"/>
      <c r="C177" s="275"/>
    </row>
    <row r="178" spans="1:3" x14ac:dyDescent="0.2">
      <c r="A178" s="851"/>
      <c r="B178" s="275"/>
      <c r="C178" s="275"/>
    </row>
    <row r="179" spans="1:3" x14ac:dyDescent="0.2">
      <c r="A179" s="851"/>
      <c r="B179" s="275"/>
      <c r="C179" s="275"/>
    </row>
    <row r="180" spans="1:3" x14ac:dyDescent="0.2">
      <c r="A180" s="851"/>
      <c r="B180" s="275"/>
      <c r="C180" s="275"/>
    </row>
  </sheetData>
  <sheetProtection formatCells="0"/>
  <mergeCells count="13">
    <mergeCell ref="D7:F7"/>
    <mergeCell ref="C112:C114"/>
    <mergeCell ref="B9:F9"/>
    <mergeCell ref="B93:F93"/>
    <mergeCell ref="A5:A6"/>
    <mergeCell ref="B5:B6"/>
    <mergeCell ref="C5:C7"/>
    <mergeCell ref="D5:D6"/>
    <mergeCell ref="B1:F1"/>
    <mergeCell ref="B2:F2"/>
    <mergeCell ref="B3:F3"/>
    <mergeCell ref="F5:F6"/>
    <mergeCell ref="E5:E6"/>
  </mergeCells>
  <phoneticPr fontId="24" type="noConversion"/>
  <printOptions horizontalCentered="1"/>
  <pageMargins left="0.7" right="0.7" top="0.75" bottom="0.75" header="0.3" footer="0.3"/>
  <pageSetup paperSize="9" scale="4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92D050"/>
    <pageSetUpPr fitToPage="1"/>
  </sheetPr>
  <dimension ref="A1:J22"/>
  <sheetViews>
    <sheetView zoomScale="120" zoomScaleNormal="120" workbookViewId="0">
      <selection activeCell="BA21" sqref="BA21"/>
    </sheetView>
  </sheetViews>
  <sheetFormatPr defaultColWidth="9.33203125" defaultRowHeight="12.75" x14ac:dyDescent="0.2"/>
  <cols>
    <col min="1" max="1" width="6.83203125" style="15" customWidth="1"/>
    <col min="2" max="2" width="38.1640625" style="14" customWidth="1"/>
    <col min="3" max="3" width="12.6640625" style="14" customWidth="1"/>
    <col min="4" max="8" width="12.83203125" style="14" customWidth="1"/>
    <col min="9" max="9" width="13.83203125" style="14" customWidth="1"/>
    <col min="10" max="10" width="4" style="14" customWidth="1"/>
    <col min="11" max="16384" width="9.33203125" style="14"/>
  </cols>
  <sheetData>
    <row r="1" spans="1:10" ht="15" x14ac:dyDescent="0.25">
      <c r="A1" s="1125" t="str">
        <f>CONCATENATE("11. melléklet ",Z_ALAPADATOK!A7," ",Z_ALAPADATOK!B7," ",Z_ALAPADATOK!C7," ",Z_ALAPADATOK!D7," ",Z_ALAPADATOK!E7," ",Z_ALAPADATOK!F7," ",Z_ALAPADATOK!G7," ",Z_ALAPADATOK!H7)</f>
        <v>11. melléklet a  / 2026. (  ) társulási határozathoz</v>
      </c>
      <c r="B1" s="1125"/>
      <c r="C1" s="1125"/>
      <c r="D1" s="1125"/>
      <c r="E1" s="1125"/>
      <c r="F1" s="1125"/>
      <c r="G1" s="1125"/>
      <c r="H1" s="1125"/>
      <c r="I1" s="1125"/>
    </row>
    <row r="2" spans="1:10" ht="15.75" x14ac:dyDescent="0.2">
      <c r="A2" s="1110" t="s">
        <v>938</v>
      </c>
      <c r="B2" s="1153"/>
      <c r="C2" s="1153"/>
      <c r="D2" s="1153"/>
      <c r="E2" s="1153"/>
      <c r="F2" s="1153"/>
      <c r="G2" s="1153"/>
      <c r="H2" s="1153"/>
      <c r="I2" s="1153"/>
    </row>
    <row r="3" spans="1:10" ht="14.45" customHeight="1" thickBot="1" x14ac:dyDescent="0.25">
      <c r="A3" s="214"/>
      <c r="B3" s="215"/>
      <c r="C3" s="215"/>
      <c r="D3" s="215"/>
      <c r="E3" s="215"/>
      <c r="F3" s="215"/>
      <c r="G3" s="215"/>
      <c r="H3" s="215"/>
      <c r="I3" s="223"/>
    </row>
    <row r="4" spans="1:10" s="437" customFormat="1" ht="26.45" customHeight="1" x14ac:dyDescent="0.2">
      <c r="A4" s="1154" t="s">
        <v>43</v>
      </c>
      <c r="B4" s="1156" t="s">
        <v>388</v>
      </c>
      <c r="C4" s="1156" t="s">
        <v>389</v>
      </c>
      <c r="D4" s="1156" t="s">
        <v>1065</v>
      </c>
      <c r="E4" s="434" t="s">
        <v>390</v>
      </c>
      <c r="F4" s="435"/>
      <c r="G4" s="435"/>
      <c r="H4" s="436"/>
      <c r="I4" s="1159" t="s">
        <v>30</v>
      </c>
      <c r="J4" s="711"/>
    </row>
    <row r="5" spans="1:10" s="440" customFormat="1" ht="32.450000000000003" customHeight="1" thickBot="1" x14ac:dyDescent="0.25">
      <c r="A5" s="1155"/>
      <c r="B5" s="1157"/>
      <c r="C5" s="1157"/>
      <c r="D5" s="1158"/>
      <c r="E5" s="438" t="s">
        <v>1038</v>
      </c>
      <c r="F5" s="438" t="s">
        <v>1039</v>
      </c>
      <c r="G5" s="438" t="s">
        <v>1047</v>
      </c>
      <c r="H5" s="439" t="s">
        <v>1066</v>
      </c>
      <c r="I5" s="1160"/>
      <c r="J5" s="711"/>
    </row>
    <row r="6" spans="1:10" s="445" customFormat="1" ht="14.1" customHeight="1" thickBot="1" x14ac:dyDescent="0.25">
      <c r="A6" s="441" t="s">
        <v>314</v>
      </c>
      <c r="B6" s="442" t="s">
        <v>391</v>
      </c>
      <c r="C6" s="443" t="s">
        <v>316</v>
      </c>
      <c r="D6" s="443" t="s">
        <v>318</v>
      </c>
      <c r="E6" s="443" t="s">
        <v>317</v>
      </c>
      <c r="F6" s="443" t="s">
        <v>319</v>
      </c>
      <c r="G6" s="443" t="s">
        <v>320</v>
      </c>
      <c r="H6" s="443" t="s">
        <v>321</v>
      </c>
      <c r="I6" s="444" t="s">
        <v>932</v>
      </c>
      <c r="J6" s="711"/>
    </row>
    <row r="7" spans="1:10" ht="31.5" x14ac:dyDescent="0.2">
      <c r="A7" s="446" t="s">
        <v>5</v>
      </c>
      <c r="B7" s="447" t="s">
        <v>933</v>
      </c>
      <c r="C7" s="448"/>
      <c r="D7" s="449">
        <f>SUM(D8:D9)</f>
        <v>0</v>
      </c>
      <c r="E7" s="449">
        <f>SUM(E8:E9)</f>
        <v>0</v>
      </c>
      <c r="F7" s="449">
        <f>SUM(F8:F9)</f>
        <v>0</v>
      </c>
      <c r="G7" s="449">
        <f>SUM(G8:G9)</f>
        <v>0</v>
      </c>
      <c r="H7" s="450">
        <f>SUM(H8:H9)</f>
        <v>0</v>
      </c>
      <c r="I7" s="451">
        <f t="shared" ref="I7:I19" si="0">SUM(E7:H7)</f>
        <v>0</v>
      </c>
      <c r="J7" s="711"/>
    </row>
    <row r="8" spans="1:10" x14ac:dyDescent="0.2">
      <c r="A8" s="452" t="s">
        <v>6</v>
      </c>
      <c r="B8" s="453" t="s">
        <v>392</v>
      </c>
      <c r="C8" s="454"/>
      <c r="D8" s="455"/>
      <c r="E8" s="455"/>
      <c r="F8" s="455"/>
      <c r="G8" s="455"/>
      <c r="H8" s="456"/>
      <c r="I8" s="457">
        <f t="shared" si="0"/>
        <v>0</v>
      </c>
      <c r="J8" s="711"/>
    </row>
    <row r="9" spans="1:10" x14ac:dyDescent="0.2">
      <c r="A9" s="452" t="s">
        <v>7</v>
      </c>
      <c r="B9" s="453" t="s">
        <v>392</v>
      </c>
      <c r="C9" s="454"/>
      <c r="D9" s="455"/>
      <c r="E9" s="455"/>
      <c r="F9" s="455"/>
      <c r="G9" s="455"/>
      <c r="H9" s="456"/>
      <c r="I9" s="457">
        <f t="shared" si="0"/>
        <v>0</v>
      </c>
      <c r="J9" s="711"/>
    </row>
    <row r="10" spans="1:10" ht="31.5" x14ac:dyDescent="0.2">
      <c r="A10" s="452" t="s">
        <v>8</v>
      </c>
      <c r="B10" s="458" t="s">
        <v>934</v>
      </c>
      <c r="C10" s="459"/>
      <c r="D10" s="460">
        <f>SUM(D11:D12)</f>
        <v>0</v>
      </c>
      <c r="E10" s="460">
        <f>SUM(E11:E12)</f>
        <v>0</v>
      </c>
      <c r="F10" s="460">
        <f>SUM(F11:F12)</f>
        <v>0</v>
      </c>
      <c r="G10" s="460">
        <f>SUM(G11:G12)</f>
        <v>0</v>
      </c>
      <c r="H10" s="461">
        <f>SUM(H11:H12)</f>
        <v>0</v>
      </c>
      <c r="I10" s="462">
        <f t="shared" si="0"/>
        <v>0</v>
      </c>
      <c r="J10" s="711"/>
    </row>
    <row r="11" spans="1:10" x14ac:dyDescent="0.2">
      <c r="A11" s="452" t="s">
        <v>9</v>
      </c>
      <c r="B11" s="453" t="s">
        <v>392</v>
      </c>
      <c r="C11" s="454"/>
      <c r="D11" s="455"/>
      <c r="E11" s="455"/>
      <c r="F11" s="455"/>
      <c r="G11" s="455"/>
      <c r="H11" s="456"/>
      <c r="I11" s="457">
        <f t="shared" si="0"/>
        <v>0</v>
      </c>
      <c r="J11" s="711"/>
    </row>
    <row r="12" spans="1:10" x14ac:dyDescent="0.2">
      <c r="A12" s="452" t="s">
        <v>10</v>
      </c>
      <c r="B12" s="453" t="s">
        <v>392</v>
      </c>
      <c r="C12" s="454"/>
      <c r="D12" s="455"/>
      <c r="E12" s="455"/>
      <c r="F12" s="455"/>
      <c r="G12" s="455"/>
      <c r="H12" s="456"/>
      <c r="I12" s="457">
        <f t="shared" si="0"/>
        <v>0</v>
      </c>
      <c r="J12" s="711"/>
    </row>
    <row r="13" spans="1:10" x14ac:dyDescent="0.2">
      <c r="A13" s="452" t="s">
        <v>11</v>
      </c>
      <c r="B13" s="463" t="s">
        <v>935</v>
      </c>
      <c r="C13" s="459"/>
      <c r="D13" s="460">
        <f>SUM(D14:D14)</f>
        <v>0</v>
      </c>
      <c r="E13" s="460">
        <f>SUM(E14:E14)</f>
        <v>0</v>
      </c>
      <c r="F13" s="460">
        <f>SUM(F14:F14)</f>
        <v>0</v>
      </c>
      <c r="G13" s="460">
        <f>SUM(G14:G14)</f>
        <v>0</v>
      </c>
      <c r="H13" s="461">
        <f>SUM(H14:H14)</f>
        <v>0</v>
      </c>
      <c r="I13" s="462">
        <f t="shared" si="0"/>
        <v>0</v>
      </c>
      <c r="J13" s="711"/>
    </row>
    <row r="14" spans="1:10" x14ac:dyDescent="0.2">
      <c r="A14" s="452" t="s">
        <v>12</v>
      </c>
      <c r="B14" s="453" t="s">
        <v>392</v>
      </c>
      <c r="C14" s="454"/>
      <c r="D14" s="455"/>
      <c r="E14" s="455"/>
      <c r="F14" s="455"/>
      <c r="G14" s="455"/>
      <c r="H14" s="456"/>
      <c r="I14" s="457">
        <f t="shared" si="0"/>
        <v>0</v>
      </c>
      <c r="J14" s="711"/>
    </row>
    <row r="15" spans="1:10" ht="21.2" customHeight="1" x14ac:dyDescent="0.2">
      <c r="A15" s="452" t="s">
        <v>13</v>
      </c>
      <c r="B15" s="463" t="s">
        <v>936</v>
      </c>
      <c r="C15" s="459"/>
      <c r="D15" s="460">
        <f>SUM(D16:D16)</f>
        <v>0</v>
      </c>
      <c r="E15" s="460">
        <f>SUM(E16:E16)</f>
        <v>0</v>
      </c>
      <c r="F15" s="460">
        <f>SUM(F16:F16)</f>
        <v>0</v>
      </c>
      <c r="G15" s="460">
        <f>SUM(G16:G16)</f>
        <v>0</v>
      </c>
      <c r="H15" s="461">
        <f>SUM(H16:H16)</f>
        <v>0</v>
      </c>
      <c r="I15" s="462">
        <f t="shared" si="0"/>
        <v>0</v>
      </c>
      <c r="J15" s="711"/>
    </row>
    <row r="16" spans="1:10" x14ac:dyDescent="0.2">
      <c r="A16" s="452" t="s">
        <v>14</v>
      </c>
      <c r="B16" s="453" t="s">
        <v>392</v>
      </c>
      <c r="C16" s="454"/>
      <c r="D16" s="455"/>
      <c r="E16" s="455"/>
      <c r="F16" s="455"/>
      <c r="G16" s="455"/>
      <c r="H16" s="456"/>
      <c r="I16" s="457">
        <f t="shared" si="0"/>
        <v>0</v>
      </c>
      <c r="J16" s="711"/>
    </row>
    <row r="17" spans="1:10" ht="21" x14ac:dyDescent="0.2">
      <c r="A17" s="452" t="s">
        <v>15</v>
      </c>
      <c r="B17" s="465" t="s">
        <v>937</v>
      </c>
      <c r="C17" s="466"/>
      <c r="D17" s="467">
        <f>SUM(D18:D19)</f>
        <v>0</v>
      </c>
      <c r="E17" s="467">
        <f>SUM(E18:E19)</f>
        <v>0</v>
      </c>
      <c r="F17" s="467">
        <f>SUM(F18:F19)</f>
        <v>0</v>
      </c>
      <c r="G17" s="467">
        <f>SUM(G18:G19)</f>
        <v>0</v>
      </c>
      <c r="H17" s="468">
        <f>SUM(H18:H19)</f>
        <v>0</v>
      </c>
      <c r="I17" s="462">
        <f t="shared" si="0"/>
        <v>0</v>
      </c>
      <c r="J17" s="711"/>
    </row>
    <row r="18" spans="1:10" x14ac:dyDescent="0.2">
      <c r="A18" s="713" t="s">
        <v>16</v>
      </c>
      <c r="B18" s="453" t="s">
        <v>392</v>
      </c>
      <c r="C18" s="454"/>
      <c r="D18" s="455"/>
      <c r="E18" s="455"/>
      <c r="F18" s="455"/>
      <c r="G18" s="455"/>
      <c r="H18" s="456"/>
      <c r="I18" s="457">
        <f t="shared" si="0"/>
        <v>0</v>
      </c>
      <c r="J18" s="711"/>
    </row>
    <row r="19" spans="1:10" ht="13.5" thickBot="1" x14ac:dyDescent="0.25">
      <c r="A19" s="464" t="s">
        <v>17</v>
      </c>
      <c r="B19" s="453" t="s">
        <v>392</v>
      </c>
      <c r="C19" s="469"/>
      <c r="D19" s="470"/>
      <c r="E19" s="470"/>
      <c r="F19" s="470"/>
      <c r="G19" s="470"/>
      <c r="H19" s="471"/>
      <c r="I19" s="457">
        <f t="shared" si="0"/>
        <v>0</v>
      </c>
      <c r="J19" s="711"/>
    </row>
    <row r="20" spans="1:10" ht="13.5" thickBot="1" x14ac:dyDescent="0.25">
      <c r="A20" s="472" t="s">
        <v>18</v>
      </c>
      <c r="B20" s="473" t="s">
        <v>393</v>
      </c>
      <c r="C20" s="474"/>
      <c r="D20" s="475">
        <f t="shared" ref="D20:I20" si="1">D7+D10+D13+D15+D17</f>
        <v>0</v>
      </c>
      <c r="E20" s="475">
        <f t="shared" si="1"/>
        <v>0</v>
      </c>
      <c r="F20" s="475">
        <f t="shared" si="1"/>
        <v>0</v>
      </c>
      <c r="G20" s="475">
        <f t="shared" si="1"/>
        <v>0</v>
      </c>
      <c r="H20" s="476">
        <f t="shared" si="1"/>
        <v>0</v>
      </c>
      <c r="I20" s="477">
        <f t="shared" si="1"/>
        <v>0</v>
      </c>
      <c r="J20" s="711"/>
    </row>
    <row r="21" spans="1:10" x14ac:dyDescent="0.2">
      <c r="J21" s="711"/>
    </row>
    <row r="22" spans="1:10" ht="48" customHeight="1" x14ac:dyDescent="0.2">
      <c r="J22" s="711"/>
    </row>
  </sheetData>
  <mergeCells count="7">
    <mergeCell ref="A1:I1"/>
    <mergeCell ref="A2:I2"/>
    <mergeCell ref="A4:A5"/>
    <mergeCell ref="B4:B5"/>
    <mergeCell ref="C4:C5"/>
    <mergeCell ref="D4:D5"/>
    <mergeCell ref="I4:I5"/>
  </mergeCells>
  <phoneticPr fontId="24" type="noConversion"/>
  <printOptions horizontalCentered="1"/>
  <pageMargins left="0.78740157480314965" right="0.78740157480314965" top="1.39" bottom="0.98425196850393704" header="0.78740157480314965" footer="0.7874015748031496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58"/>
  <sheetViews>
    <sheetView zoomScale="120" zoomScaleNormal="120" zoomScaleSheetLayoutView="100" workbookViewId="0">
      <selection activeCell="H14" sqref="H14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3">
      <c r="A1" s="200"/>
      <c r="B1" s="1165" t="str">
        <f>CONCATENATE("6.1.1. melléklet ",Z_ALAPADATOK!A7," ",Z_ALAPADATOK!B7," ",Z_ALAPADATOK!C7," ",Z_ALAPADATOK!D7," ",Z_ALAPADATOK!E7," ",Z_ALAPADATOK!F7," ",Z_ALAPADATOK!G7," ",Z_ALAPADATOK!H7)</f>
        <v>6.1.1. melléklet a  / 2026. (  ) társulási határozathoz</v>
      </c>
      <c r="C1" s="1166"/>
      <c r="D1" s="1166"/>
      <c r="E1" s="1166"/>
    </row>
    <row r="2" spans="1:5" s="25" customFormat="1" ht="21.2" customHeight="1" thickBot="1" x14ac:dyDescent="0.25">
      <c r="A2" s="209" t="s">
        <v>37</v>
      </c>
      <c r="B2" s="1161" t="str">
        <f>CONCATENATE(Z_ALAPADATOK!A3)</f>
        <v>Királyegyháza és Környéke Intézményfenntartó Társulás</v>
      </c>
      <c r="C2" s="1161"/>
      <c r="D2" s="1161"/>
      <c r="E2" s="210" t="s">
        <v>31</v>
      </c>
    </row>
    <row r="3" spans="1:5" s="25" customFormat="1" ht="24.75" thickBot="1" x14ac:dyDescent="0.25">
      <c r="A3" s="209" t="s">
        <v>108</v>
      </c>
      <c r="B3" s="1161" t="s">
        <v>262</v>
      </c>
      <c r="C3" s="1161"/>
      <c r="D3" s="1161"/>
      <c r="E3" s="211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 t="e">
        <f>#REF!</f>
        <v>#REF!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CONCATENATE(#REF!)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0" t="s">
        <v>318</v>
      </c>
      <c r="E6" s="46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2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3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4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4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4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4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4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2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3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4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4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4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4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5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2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3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4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4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4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4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5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6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2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3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4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4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4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4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4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4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4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1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2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2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2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3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1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1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1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2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2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3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4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4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5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2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1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1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1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1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6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2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1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1"/>
      <c r="E68" s="65"/>
    </row>
    <row r="69" spans="1:5" s="28" customFormat="1" ht="12" customHeight="1" thickBot="1" x14ac:dyDescent="0.25">
      <c r="A69" s="121" t="s">
        <v>211</v>
      </c>
      <c r="B69" s="197" t="s">
        <v>177</v>
      </c>
      <c r="C69" s="198"/>
      <c r="D69" s="174"/>
      <c r="E69" s="199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89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162" t="s">
        <v>33</v>
      </c>
      <c r="B92" s="1163"/>
      <c r="C92" s="1163"/>
      <c r="D92" s="1163"/>
      <c r="E92" s="1164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3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8"/>
      <c r="D94" s="138"/>
      <c r="E94" s="134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5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5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5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5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5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5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5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5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5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5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5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5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5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4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4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5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39"/>
      <c r="D113" s="177"/>
      <c r="E113" s="135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2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3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3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4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4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4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4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4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4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4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4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4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4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5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2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2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4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4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4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2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4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4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4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4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4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4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6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4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4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4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4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4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0">
        <f>+C147+C148+C149+C150+C151</f>
        <v>0</v>
      </c>
      <c r="D146" s="147">
        <f>+D147+D148+D149+D150+D151</f>
        <v>0</v>
      </c>
      <c r="E146" s="136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4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4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4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4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5"/>
      <c r="E151" s="64"/>
    </row>
    <row r="152" spans="1:5" ht="12.75" customHeight="1" thickBot="1" x14ac:dyDescent="0.25">
      <c r="A152" s="132" t="s">
        <v>12</v>
      </c>
      <c r="B152" s="31" t="s">
        <v>305</v>
      </c>
      <c r="C152" s="140"/>
      <c r="D152" s="147"/>
      <c r="E152" s="136"/>
    </row>
    <row r="153" spans="1:5" ht="12.75" customHeight="1" thickBot="1" x14ac:dyDescent="0.25">
      <c r="A153" s="132" t="s">
        <v>13</v>
      </c>
      <c r="B153" s="31" t="s">
        <v>306</v>
      </c>
      <c r="C153" s="140"/>
      <c r="D153" s="147"/>
      <c r="E153" s="136"/>
    </row>
    <row r="154" spans="1:5" ht="12" customHeight="1" thickBot="1" x14ac:dyDescent="0.25">
      <c r="A154" s="13" t="s">
        <v>14</v>
      </c>
      <c r="B154" s="31" t="s">
        <v>308</v>
      </c>
      <c r="C154" s="141">
        <f>+C129+C133+C140+C146+C152+C153</f>
        <v>0</v>
      </c>
      <c r="D154" s="148">
        <f>+D129+D133+D140+D146+D152+D153</f>
        <v>0</v>
      </c>
      <c r="E154" s="137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1">
        <f>+C128+C154</f>
        <v>0</v>
      </c>
      <c r="D155" s="148">
        <f>+D128+D154</f>
        <v>0</v>
      </c>
      <c r="E155" s="137">
        <f>+E128+E154</f>
        <v>0</v>
      </c>
    </row>
    <row r="156" spans="1:5" ht="13.5" thickBot="1" x14ac:dyDescent="0.25">
      <c r="A156" s="88"/>
      <c r="B156" s="89"/>
      <c r="C156" s="288">
        <f>C90-C155</f>
        <v>0</v>
      </c>
      <c r="D156" s="288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6"/>
      <c r="D157" s="176"/>
      <c r="E157" s="175"/>
    </row>
    <row r="158" spans="1:5" ht="14.45" customHeight="1" thickBot="1" x14ac:dyDescent="0.25">
      <c r="A158" s="187" t="s">
        <v>368</v>
      </c>
      <c r="B158" s="188"/>
      <c r="C158" s="176"/>
      <c r="D158" s="176"/>
      <c r="E158" s="175"/>
    </row>
  </sheetData>
  <sheetProtection sheet="1" formatCells="0"/>
  <mergeCells count="5">
    <mergeCell ref="B2:D2"/>
    <mergeCell ref="B3:D3"/>
    <mergeCell ref="A7:E7"/>
    <mergeCell ref="A92:E92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58"/>
  <sheetViews>
    <sheetView zoomScale="120" zoomScaleNormal="120" zoomScaleSheetLayoutView="100" workbookViewId="0">
      <selection activeCell="H17" sqref="H17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25">
      <c r="A1" s="200"/>
      <c r="B1" s="212"/>
      <c r="C1" s="213"/>
      <c r="D1" s="213"/>
      <c r="E1" s="289" t="str">
        <f>CONCATENATE("6.1.2. melléklet ",Z_ALAPADATOK!A7," ",Z_ALAPADATOK!B7," ",Z_ALAPADATOK!C7," ",Z_ALAPADATOK!D7," ",Z_ALAPADATOK!E7," ",Z_ALAPADATOK!F7," ",Z_ALAPADATOK!G7," ",Z_ALAPADATOK!H7)</f>
        <v>6.1.2. melléklet a  / 2026. (  ) társulási határozathoz</v>
      </c>
    </row>
    <row r="2" spans="1:5" s="25" customFormat="1" ht="21.2" customHeight="1" thickBot="1" x14ac:dyDescent="0.25">
      <c r="A2" s="209" t="s">
        <v>37</v>
      </c>
      <c r="B2" s="1161" t="str">
        <f>CONCATENATE(Z_ALAPADATOK!A3)</f>
        <v>Királyegyháza és Környéke Intézményfenntartó Társulás</v>
      </c>
      <c r="C2" s="1161"/>
      <c r="D2" s="1161"/>
      <c r="E2" s="210" t="s">
        <v>31</v>
      </c>
    </row>
    <row r="3" spans="1:5" s="25" customFormat="1" ht="24.75" thickBot="1" x14ac:dyDescent="0.25">
      <c r="A3" s="209" t="s">
        <v>108</v>
      </c>
      <c r="B3" s="1161" t="s">
        <v>263</v>
      </c>
      <c r="C3" s="1161"/>
      <c r="D3" s="1161"/>
      <c r="E3" s="211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 t="e">
        <f>'Z_6.1.1.sz.mell'!E4</f>
        <v>#REF!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CONCATENATE('Z_6.1.1.sz.mell'!E5)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0" t="s">
        <v>318</v>
      </c>
      <c r="E6" s="46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2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3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4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4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4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4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4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2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3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4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4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4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4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5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2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3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4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4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4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4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5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6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2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3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4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4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4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4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4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4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4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1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2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2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2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3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1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1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1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2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2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3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4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4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5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2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1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1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1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1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6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2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1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1"/>
      <c r="E68" s="65"/>
    </row>
    <row r="69" spans="1:5" s="28" customFormat="1" ht="12" customHeight="1" thickBot="1" x14ac:dyDescent="0.25">
      <c r="A69" s="113" t="s">
        <v>211</v>
      </c>
      <c r="B69" s="108" t="s">
        <v>177</v>
      </c>
      <c r="C69" s="99"/>
      <c r="D69" s="174"/>
      <c r="E69" s="65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89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162" t="s">
        <v>33</v>
      </c>
      <c r="B92" s="1163"/>
      <c r="C92" s="1163"/>
      <c r="D92" s="1163"/>
      <c r="E92" s="1164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3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8"/>
      <c r="D94" s="138"/>
      <c r="E94" s="134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5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5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5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5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5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5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5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5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5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5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5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5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5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4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4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5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39"/>
      <c r="D113" s="177"/>
      <c r="E113" s="135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2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3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3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4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4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4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4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4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4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4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4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4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4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5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2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2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4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4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4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2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4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4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4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4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4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4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6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4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4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4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4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4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0">
        <f>+C147+C148+C149+C150+C151</f>
        <v>0</v>
      </c>
      <c r="D146" s="147">
        <f>+D147+D148+D149+D150+D151</f>
        <v>0</v>
      </c>
      <c r="E146" s="136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4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4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4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4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5"/>
      <c r="E151" s="64"/>
    </row>
    <row r="152" spans="1:5" ht="12.75" customHeight="1" thickBot="1" x14ac:dyDescent="0.25">
      <c r="A152" s="132" t="s">
        <v>12</v>
      </c>
      <c r="B152" s="31" t="s">
        <v>305</v>
      </c>
      <c r="C152" s="140"/>
      <c r="D152" s="147"/>
      <c r="E152" s="136"/>
    </row>
    <row r="153" spans="1:5" ht="12.75" customHeight="1" thickBot="1" x14ac:dyDescent="0.25">
      <c r="A153" s="132" t="s">
        <v>13</v>
      </c>
      <c r="B153" s="31" t="s">
        <v>306</v>
      </c>
      <c r="C153" s="140"/>
      <c r="D153" s="147"/>
      <c r="E153" s="136"/>
    </row>
    <row r="154" spans="1:5" ht="12" customHeight="1" thickBot="1" x14ac:dyDescent="0.25">
      <c r="A154" s="13" t="s">
        <v>14</v>
      </c>
      <c r="B154" s="31" t="s">
        <v>308</v>
      </c>
      <c r="C154" s="141">
        <f>+C129+C133+C140+C146+C152+C153</f>
        <v>0</v>
      </c>
      <c r="D154" s="148">
        <f>+D129+D133+D140+D146+D152+D153</f>
        <v>0</v>
      </c>
      <c r="E154" s="137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1">
        <f>+C128+C154</f>
        <v>0</v>
      </c>
      <c r="D155" s="148">
        <f>+D128+D154</f>
        <v>0</v>
      </c>
      <c r="E155" s="137">
        <f>+E128+E154</f>
        <v>0</v>
      </c>
    </row>
    <row r="156" spans="1:5" ht="13.5" thickBot="1" x14ac:dyDescent="0.25">
      <c r="A156" s="88"/>
      <c r="B156" s="89"/>
      <c r="C156" s="288">
        <f>C90-C155</f>
        <v>0</v>
      </c>
      <c r="D156" s="288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6"/>
      <c r="D157" s="176"/>
      <c r="E157" s="175"/>
    </row>
    <row r="158" spans="1:5" ht="14.45" customHeight="1" thickBot="1" x14ac:dyDescent="0.25">
      <c r="A158" s="187" t="s">
        <v>368</v>
      </c>
      <c r="B158" s="188"/>
      <c r="C158" s="176"/>
      <c r="D158" s="176"/>
      <c r="E158" s="175"/>
    </row>
  </sheetData>
  <sheetProtection sheet="1" formatCells="0"/>
  <mergeCells count="4">
    <mergeCell ref="B2:D2"/>
    <mergeCell ref="B3:D3"/>
    <mergeCell ref="A7:E7"/>
    <mergeCell ref="A92:E92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K158"/>
  <sheetViews>
    <sheetView zoomScale="120" zoomScaleNormal="120" zoomScaleSheetLayoutView="100" workbookViewId="0">
      <selection activeCell="I18" sqref="I18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3">
      <c r="A1" s="200"/>
      <c r="B1" s="1165" t="str">
        <f>CONCATENATE("6.1.3. melléklet ",Z_ALAPADATOK!A7," ",Z_ALAPADATOK!B7," ",Z_ALAPADATOK!C7," ",Z_ALAPADATOK!D7," ",Z_ALAPADATOK!E7," ",Z_ALAPADATOK!F7," ",Z_ALAPADATOK!G7," ",Z_ALAPADATOK!H7)</f>
        <v>6.1.3. melléklet a  / 2026. (  ) társulási határozathoz</v>
      </c>
      <c r="C1" s="1166"/>
      <c r="D1" s="1166"/>
      <c r="E1" s="1166"/>
    </row>
    <row r="2" spans="1:5" s="25" customFormat="1" ht="21.2" customHeight="1" thickBot="1" x14ac:dyDescent="0.25">
      <c r="A2" s="209" t="s">
        <v>37</v>
      </c>
      <c r="B2" s="1161" t="str">
        <f>CONCATENATE(Z_ALAPADATOK!A3)</f>
        <v>Királyegyháza és Környéke Intézményfenntartó Társulás</v>
      </c>
      <c r="C2" s="1161"/>
      <c r="D2" s="1161"/>
      <c r="E2" s="210" t="s">
        <v>31</v>
      </c>
    </row>
    <row r="3" spans="1:5" s="25" customFormat="1" ht="24.75" thickBot="1" x14ac:dyDescent="0.25">
      <c r="A3" s="209" t="s">
        <v>108</v>
      </c>
      <c r="B3" s="1161" t="s">
        <v>344</v>
      </c>
      <c r="C3" s="1161"/>
      <c r="D3" s="1161"/>
      <c r="E3" s="211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 t="e">
        <f>'Z_6.1.2.sz.mell'!E4</f>
        <v>#REF!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CONCATENATE('Z_6.1.2.sz.mell'!E5)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0" t="s">
        <v>318</v>
      </c>
      <c r="E6" s="46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2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3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4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4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4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4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4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2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3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4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4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4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4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5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2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3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4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4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4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4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5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6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2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3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4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4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4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4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4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4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4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1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2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2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2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3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1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1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1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2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2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3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4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4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5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2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1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1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1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1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6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2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1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1"/>
      <c r="E68" s="65"/>
    </row>
    <row r="69" spans="1:5" s="28" customFormat="1" ht="12" customHeight="1" thickBot="1" x14ac:dyDescent="0.25">
      <c r="A69" s="113" t="s">
        <v>211</v>
      </c>
      <c r="B69" s="108" t="s">
        <v>177</v>
      </c>
      <c r="C69" s="99"/>
      <c r="D69" s="174"/>
      <c r="E69" s="65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89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162" t="s">
        <v>33</v>
      </c>
      <c r="B92" s="1163"/>
      <c r="C92" s="1163"/>
      <c r="D92" s="1163"/>
      <c r="E92" s="1164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3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8"/>
      <c r="D94" s="138"/>
      <c r="E94" s="134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5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5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5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5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5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5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5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5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5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5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5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5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5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4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4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5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39"/>
      <c r="D113" s="177"/>
      <c r="E113" s="135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2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3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3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4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4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4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4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4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4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4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4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4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4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5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2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2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4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4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4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2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4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4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4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4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4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4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6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4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4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4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4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4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0">
        <f>+C147+C148+C149+C150+C151</f>
        <v>0</v>
      </c>
      <c r="D146" s="147">
        <f>+D147+D148+D149+D150+D151</f>
        <v>0</v>
      </c>
      <c r="E146" s="136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4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4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4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4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5"/>
      <c r="E151" s="64"/>
    </row>
    <row r="152" spans="1:5" ht="12.75" customHeight="1" thickBot="1" x14ac:dyDescent="0.25">
      <c r="A152" s="132" t="s">
        <v>12</v>
      </c>
      <c r="B152" s="31" t="s">
        <v>305</v>
      </c>
      <c r="C152" s="140"/>
      <c r="D152" s="147"/>
      <c r="E152" s="136"/>
    </row>
    <row r="153" spans="1:5" ht="12.75" customHeight="1" thickBot="1" x14ac:dyDescent="0.25">
      <c r="A153" s="132" t="s">
        <v>13</v>
      </c>
      <c r="B153" s="31" t="s">
        <v>306</v>
      </c>
      <c r="C153" s="140"/>
      <c r="D153" s="147"/>
      <c r="E153" s="136"/>
    </row>
    <row r="154" spans="1:5" ht="12" customHeight="1" thickBot="1" x14ac:dyDescent="0.25">
      <c r="A154" s="13" t="s">
        <v>14</v>
      </c>
      <c r="B154" s="31" t="s">
        <v>308</v>
      </c>
      <c r="C154" s="141">
        <f>+C129+C133+C140+C146+C152+C153</f>
        <v>0</v>
      </c>
      <c r="D154" s="148">
        <f>+D129+D133+D140+D146+D152+D153</f>
        <v>0</v>
      </c>
      <c r="E154" s="137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1">
        <f>+C128+C154</f>
        <v>0</v>
      </c>
      <c r="D155" s="148">
        <f>+D128+D154</f>
        <v>0</v>
      </c>
      <c r="E155" s="137">
        <f>+E128+E154</f>
        <v>0</v>
      </c>
    </row>
    <row r="156" spans="1:5" ht="13.5" thickBot="1" x14ac:dyDescent="0.25">
      <c r="A156" s="88"/>
      <c r="B156" s="89"/>
      <c r="C156" s="288">
        <f>C90-C155</f>
        <v>0</v>
      </c>
      <c r="D156" s="288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6"/>
      <c r="D157" s="176"/>
      <c r="E157" s="175"/>
    </row>
    <row r="158" spans="1:5" ht="14.45" customHeight="1" thickBot="1" x14ac:dyDescent="0.25">
      <c r="A158" s="187" t="s">
        <v>368</v>
      </c>
      <c r="B158" s="188"/>
      <c r="C158" s="176"/>
      <c r="D158" s="176"/>
      <c r="E158" s="175"/>
    </row>
  </sheetData>
  <sheetProtection sheet="1" formatCells="0"/>
  <mergeCells count="5">
    <mergeCell ref="B2:D2"/>
    <mergeCell ref="B3:D3"/>
    <mergeCell ref="A7:E7"/>
    <mergeCell ref="A92:E92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61"/>
  <sheetViews>
    <sheetView zoomScale="120" zoomScaleNormal="120" workbookViewId="0">
      <selection activeCell="G12" sqref="G12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65" t="str">
        <f>CONCATENATE("6.2.1. melléklet ",Z_ALAPADATOK!A7," ",Z_ALAPADATOK!B7," ",Z_ALAPADATOK!C7," ",Z_ALAPADATOK!D7," ",Z_ALAPADATOK!E7," ",Z_ALAPADATOK!F7," ",Z_ALAPADATOK!G7," ",Z_ALAPADATOK!H7)</f>
        <v>6.2.1. melléklet a  / 2026. (  ) társulási határozathoz</v>
      </c>
      <c r="C1" s="1166"/>
      <c r="D1" s="1166"/>
      <c r="E1" s="1166"/>
    </row>
    <row r="2" spans="1:5" s="25" customFormat="1" ht="24.75" thickBot="1" x14ac:dyDescent="0.25">
      <c r="A2" s="201" t="s">
        <v>356</v>
      </c>
      <c r="B2" s="1167" t="str">
        <f>CONCATENATE('Z_10.sz.mell'!B2:C2)</f>
        <v>A Társulás Intézményének 2025. évi mérlege</v>
      </c>
      <c r="C2" s="1168"/>
      <c r="D2" s="1169"/>
      <c r="E2" s="202" t="s">
        <v>35</v>
      </c>
    </row>
    <row r="3" spans="1:5" s="25" customFormat="1" ht="24.75" thickBot="1" x14ac:dyDescent="0.25">
      <c r="A3" s="201" t="s">
        <v>108</v>
      </c>
      <c r="B3" s="1167" t="s">
        <v>262</v>
      </c>
      <c r="C3" s="1168"/>
      <c r="D3" s="1169"/>
      <c r="E3" s="202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'Z_10.sz.mell'!D4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str">
        <f>CONCATENATE('Z_10.sz.mell'!D5)</f>
        <v>2025. évi eredeti előirányzat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59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3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1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0"/>
      <c r="D27" s="160"/>
      <c r="E27" s="158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3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3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0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0"/>
      <c r="D32" s="160"/>
      <c r="E32" s="158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5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0"/>
    </row>
    <row r="35" spans="1:5" s="27" customFormat="1" ht="12" customHeight="1" thickBot="1" x14ac:dyDescent="0.25">
      <c r="A35" s="47" t="s">
        <v>10</v>
      </c>
      <c r="B35" s="31" t="s">
        <v>238</v>
      </c>
      <c r="C35" s="181"/>
      <c r="D35" s="181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1"/>
      <c r="D36" s="181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0"/>
      <c r="D39" s="160"/>
      <c r="E39" s="158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5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0"/>
    </row>
    <row r="42" spans="1:5" s="28" customFormat="1" ht="15.2" customHeight="1" thickBot="1" x14ac:dyDescent="0.25">
      <c r="A42" s="50" t="s">
        <v>14</v>
      </c>
      <c r="B42" s="51" t="s">
        <v>259</v>
      </c>
      <c r="C42" s="182">
        <f>+C37+C38</f>
        <v>0</v>
      </c>
      <c r="D42" s="182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162" t="s">
        <v>33</v>
      </c>
      <c r="B45" s="1163"/>
      <c r="C45" s="1163"/>
      <c r="D45" s="1163"/>
      <c r="E45" s="1164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0"/>
      <c r="D47" s="160"/>
      <c r="E47" s="158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6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6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6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6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0"/>
      <c r="D53" s="160"/>
      <c r="E53" s="158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6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6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6"/>
    </row>
    <row r="57" spans="1:5" ht="12" customHeight="1" thickBot="1" x14ac:dyDescent="0.25">
      <c r="A57" s="47" t="s">
        <v>7</v>
      </c>
      <c r="B57" s="31" t="s">
        <v>1</v>
      </c>
      <c r="C57" s="181"/>
      <c r="D57" s="181"/>
      <c r="E57" s="79"/>
    </row>
    <row r="58" spans="1:5" ht="15.2" customHeight="1" thickBot="1" x14ac:dyDescent="0.25">
      <c r="A58" s="47" t="s">
        <v>8</v>
      </c>
      <c r="B58" s="56" t="s">
        <v>343</v>
      </c>
      <c r="C58" s="182">
        <f>+C46+C52+C57</f>
        <v>0</v>
      </c>
      <c r="D58" s="182">
        <f>+D46+D52+D57</f>
        <v>0</v>
      </c>
      <c r="E58" s="83">
        <f>+E46+E52+E57</f>
        <v>0</v>
      </c>
    </row>
    <row r="59" spans="1:5" ht="13.5" thickBot="1" x14ac:dyDescent="0.25">
      <c r="C59" s="288">
        <f>C42-C58</f>
        <v>0</v>
      </c>
      <c r="D59" s="288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6"/>
      <c r="D60" s="176"/>
      <c r="E60" s="175"/>
    </row>
    <row r="61" spans="1:5" ht="14.45" customHeight="1" thickBot="1" x14ac:dyDescent="0.25">
      <c r="A61" s="187" t="s">
        <v>368</v>
      </c>
      <c r="B61" s="188"/>
      <c r="C61" s="176"/>
      <c r="D61" s="176"/>
      <c r="E61" s="175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H17"/>
  <sheetViews>
    <sheetView zoomScale="120" zoomScaleNormal="120" workbookViewId="0">
      <selection activeCell="BA21" sqref="BA21"/>
    </sheetView>
  </sheetViews>
  <sheetFormatPr defaultRowHeight="12.75" x14ac:dyDescent="0.2"/>
  <cols>
    <col min="1" max="1" width="43.33203125" customWidth="1"/>
    <col min="2" max="2" width="49.1640625" customWidth="1"/>
    <col min="3" max="3" width="4.83203125" bestFit="1" customWidth="1"/>
    <col min="4" max="4" width="6.83203125" customWidth="1"/>
    <col min="5" max="5" width="1.5" bestFit="1" customWidth="1"/>
    <col min="7" max="7" width="1.5" bestFit="1" customWidth="1"/>
  </cols>
  <sheetData>
    <row r="1" spans="1:8" x14ac:dyDescent="0.2">
      <c r="B1" s="287">
        <v>2025</v>
      </c>
      <c r="C1" t="s">
        <v>495</v>
      </c>
    </row>
    <row r="2" spans="1:8" ht="15.75" x14ac:dyDescent="0.25">
      <c r="A2" s="1048" t="s">
        <v>374</v>
      </c>
      <c r="B2" s="1048"/>
      <c r="C2" s="1048"/>
      <c r="D2" s="1048"/>
      <c r="E2" s="1048"/>
      <c r="F2" s="1048"/>
    </row>
    <row r="3" spans="1:8" ht="15.75" x14ac:dyDescent="0.25">
      <c r="A3" s="1049" t="s">
        <v>1036</v>
      </c>
      <c r="B3" s="1049"/>
      <c r="C3" s="1049"/>
      <c r="D3" s="1049"/>
      <c r="E3" s="1049"/>
      <c r="F3" s="1049"/>
      <c r="G3" s="1049"/>
    </row>
    <row r="6" spans="1:8" ht="15" x14ac:dyDescent="0.25">
      <c r="A6" s="193" t="s">
        <v>493</v>
      </c>
    </row>
    <row r="7" spans="1:8" x14ac:dyDescent="0.2">
      <c r="A7" s="287" t="s">
        <v>489</v>
      </c>
      <c r="B7" s="291"/>
      <c r="C7" t="s">
        <v>490</v>
      </c>
      <c r="D7" t="s">
        <v>1047</v>
      </c>
      <c r="E7" t="s">
        <v>491</v>
      </c>
      <c r="F7" s="291"/>
      <c r="G7" t="s">
        <v>1062</v>
      </c>
      <c r="H7" t="s">
        <v>1037</v>
      </c>
    </row>
    <row r="8" spans="1:8" x14ac:dyDescent="0.2">
      <c r="A8" s="287"/>
      <c r="B8" s="228"/>
      <c r="F8" s="228"/>
    </row>
    <row r="9" spans="1:8" x14ac:dyDescent="0.2">
      <c r="A9" s="287"/>
      <c r="B9" s="228"/>
      <c r="F9" s="228"/>
    </row>
    <row r="12" spans="1:8" ht="14.25" x14ac:dyDescent="0.2">
      <c r="A12" s="169" t="s">
        <v>375</v>
      </c>
      <c r="B12" s="1046" t="s">
        <v>1084</v>
      </c>
      <c r="C12" s="1050"/>
      <c r="D12" s="1050"/>
      <c r="E12" s="1050"/>
      <c r="F12" s="1050"/>
      <c r="G12" s="1050"/>
    </row>
    <row r="13" spans="1:8" ht="14.25" x14ac:dyDescent="0.2">
      <c r="B13" s="292"/>
      <c r="C13" s="41"/>
      <c r="D13" s="41"/>
      <c r="E13" s="41"/>
      <c r="F13" s="41"/>
      <c r="G13" s="41"/>
    </row>
    <row r="14" spans="1:8" ht="14.25" x14ac:dyDescent="0.2">
      <c r="A14" s="169" t="s">
        <v>376</v>
      </c>
      <c r="B14" s="1046" t="s">
        <v>1016</v>
      </c>
      <c r="C14" s="1050"/>
      <c r="D14" s="1050"/>
      <c r="E14" s="1050"/>
      <c r="F14" s="1050"/>
      <c r="G14" s="1050"/>
    </row>
    <row r="15" spans="1:8" ht="14.25" x14ac:dyDescent="0.2">
      <c r="B15" s="292"/>
      <c r="C15" s="41"/>
      <c r="D15" s="41"/>
      <c r="E15" s="41"/>
      <c r="F15" s="41"/>
      <c r="G15" s="41"/>
    </row>
    <row r="16" spans="1:8" ht="14.25" x14ac:dyDescent="0.2">
      <c r="A16" s="169" t="s">
        <v>377</v>
      </c>
      <c r="B16" s="1046" t="s">
        <v>378</v>
      </c>
      <c r="C16" s="1047"/>
      <c r="D16" s="1047"/>
      <c r="E16" s="1047"/>
      <c r="F16" s="1047"/>
      <c r="G16" s="1047"/>
    </row>
    <row r="17" spans="2:7" ht="14.25" x14ac:dyDescent="0.2">
      <c r="B17" s="292"/>
      <c r="C17" s="41"/>
      <c r="D17" s="41"/>
      <c r="E17" s="41"/>
      <c r="F17" s="41"/>
      <c r="G17" s="41"/>
    </row>
  </sheetData>
  <mergeCells count="5">
    <mergeCell ref="B16:G16"/>
    <mergeCell ref="A2:F2"/>
    <mergeCell ref="A3:G3"/>
    <mergeCell ref="B12:G12"/>
    <mergeCell ref="B14:G14"/>
  </mergeCells>
  <phoneticPr fontId="24" type="noConversion"/>
  <dataValidations count="1">
    <dataValidation type="list" allowBlank="1" showInputMessage="1" showErrorMessage="1" sqref="A6" xr:uid="{00000000-0002-0000-0100-000000000000}">
      <formula1>",Előterjesztéskor,Jóváhagyás után"</formula1>
    </dataValidation>
  </dataValidation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61"/>
  <sheetViews>
    <sheetView zoomScale="120" zoomScaleNormal="120" workbookViewId="0">
      <selection activeCell="J21" sqref="J21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65" t="str">
        <f>CONCATENATE("6.2.2. melléklet ",Z_ALAPADATOK!A7," ",Z_ALAPADATOK!B7," ",Z_ALAPADATOK!C7," ",Z_ALAPADATOK!D7," ",Z_ALAPADATOK!E7," ",Z_ALAPADATOK!F7," ",Z_ALAPADATOK!G7," ",Z_ALAPADATOK!H7)</f>
        <v>6.2.2. melléklet a  / 2026. (  ) társulási határozathoz</v>
      </c>
      <c r="C1" s="1166"/>
      <c r="D1" s="1166"/>
      <c r="E1" s="1166"/>
    </row>
    <row r="2" spans="1:5" s="25" customFormat="1" ht="24.75" thickBot="1" x14ac:dyDescent="0.25">
      <c r="A2" s="201" t="s">
        <v>356</v>
      </c>
      <c r="B2" s="1167" t="str">
        <f>CONCATENATE('Z_6.2.1.sz.mell'!B2:D2)</f>
        <v>A Társulás Intézményének 2025. évi mérlege</v>
      </c>
      <c r="C2" s="1168"/>
      <c r="D2" s="1169"/>
      <c r="E2" s="202" t="s">
        <v>35</v>
      </c>
    </row>
    <row r="3" spans="1:5" s="25" customFormat="1" ht="24.75" thickBot="1" x14ac:dyDescent="0.25">
      <c r="A3" s="201" t="s">
        <v>108</v>
      </c>
      <c r="B3" s="1167" t="s">
        <v>263</v>
      </c>
      <c r="C3" s="1168"/>
      <c r="D3" s="1169"/>
      <c r="E3" s="202" t="s">
        <v>36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'Z_6.2.1.sz.mell'!E4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str">
        <f>CONCATENATE('Z_6.2.1.sz.mell'!E5)</f>
        <v>2025. évi eredeti előirányzat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59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3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1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0"/>
      <c r="D27" s="160"/>
      <c r="E27" s="158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3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3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0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0"/>
      <c r="D32" s="160"/>
      <c r="E32" s="158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5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0"/>
    </row>
    <row r="35" spans="1:5" s="27" customFormat="1" ht="12" customHeight="1" thickBot="1" x14ac:dyDescent="0.25">
      <c r="A35" s="47" t="s">
        <v>10</v>
      </c>
      <c r="B35" s="31" t="s">
        <v>238</v>
      </c>
      <c r="C35" s="181"/>
      <c r="D35" s="181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1"/>
      <c r="D36" s="181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0"/>
      <c r="D39" s="160"/>
      <c r="E39" s="158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5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0"/>
    </row>
    <row r="42" spans="1:5" s="28" customFormat="1" ht="15.2" customHeight="1" thickBot="1" x14ac:dyDescent="0.25">
      <c r="A42" s="50" t="s">
        <v>14</v>
      </c>
      <c r="B42" s="51" t="s">
        <v>259</v>
      </c>
      <c r="C42" s="182">
        <f>+C37+C38</f>
        <v>0</v>
      </c>
      <c r="D42" s="182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162" t="s">
        <v>33</v>
      </c>
      <c r="B45" s="1163"/>
      <c r="C45" s="1163"/>
      <c r="D45" s="1163"/>
      <c r="E45" s="1164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0"/>
      <c r="D47" s="160"/>
      <c r="E47" s="158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6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6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6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6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0"/>
      <c r="D53" s="160"/>
      <c r="E53" s="158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6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6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6"/>
    </row>
    <row r="57" spans="1:5" ht="12" customHeight="1" thickBot="1" x14ac:dyDescent="0.25">
      <c r="A57" s="47" t="s">
        <v>7</v>
      </c>
      <c r="B57" s="31" t="s">
        <v>1</v>
      </c>
      <c r="C57" s="181"/>
      <c r="D57" s="181"/>
      <c r="E57" s="79"/>
    </row>
    <row r="58" spans="1:5" ht="15.2" customHeight="1" thickBot="1" x14ac:dyDescent="0.25">
      <c r="A58" s="47" t="s">
        <v>8</v>
      </c>
      <c r="B58" s="56" t="s">
        <v>343</v>
      </c>
      <c r="C58" s="182">
        <f>+C46+C52+C57</f>
        <v>0</v>
      </c>
      <c r="D58" s="182">
        <f>+D46+D52+D57</f>
        <v>0</v>
      </c>
      <c r="E58" s="83">
        <f>+E46+E52+E57</f>
        <v>0</v>
      </c>
    </row>
    <row r="59" spans="1:5" ht="13.5" thickBot="1" x14ac:dyDescent="0.25">
      <c r="C59" s="288">
        <f>C42-C58</f>
        <v>0</v>
      </c>
      <c r="D59" s="288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6"/>
      <c r="D60" s="176"/>
      <c r="E60" s="175"/>
    </row>
    <row r="61" spans="1:5" ht="14.45" customHeight="1" thickBot="1" x14ac:dyDescent="0.25">
      <c r="A61" s="187" t="s">
        <v>368</v>
      </c>
      <c r="B61" s="188"/>
      <c r="C61" s="176"/>
      <c r="D61" s="176"/>
      <c r="E61" s="175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61"/>
  <sheetViews>
    <sheetView zoomScale="120" zoomScaleNormal="120" workbookViewId="0">
      <selection activeCell="I21" sqref="I21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21.2" customHeight="1" thickBot="1" x14ac:dyDescent="0.3">
      <c r="A1" s="200"/>
      <c r="B1" s="1170" t="str">
        <f>CONCATENATE("6.2.3. melléklet ",Z_ALAPADATOK!A7," ",Z_ALAPADATOK!B7," ",Z_ALAPADATOK!C7," ",Z_ALAPADATOK!D7," ",Z_ALAPADATOK!E7," ",Z_ALAPADATOK!F7," ",Z_ALAPADATOK!G7," ",Z_ALAPADATOK!H7)</f>
        <v>6.2.3. melléklet a  / 2026. (  ) társulási határozathoz</v>
      </c>
      <c r="C1" s="1171"/>
      <c r="D1" s="1171"/>
      <c r="E1" s="1171"/>
    </row>
    <row r="2" spans="1:5" s="25" customFormat="1" ht="24.75" thickBot="1" x14ac:dyDescent="0.25">
      <c r="A2" s="201" t="s">
        <v>356</v>
      </c>
      <c r="B2" s="1167" t="str">
        <f>CONCATENATE('Z_6.2.2.sz.mell'!B2:D2)</f>
        <v>A Társulás Intézményének 2025. évi mérlege</v>
      </c>
      <c r="C2" s="1168"/>
      <c r="D2" s="1169"/>
      <c r="E2" s="202" t="s">
        <v>35</v>
      </c>
    </row>
    <row r="3" spans="1:5" s="25" customFormat="1" ht="24.75" thickBot="1" x14ac:dyDescent="0.25">
      <c r="A3" s="201" t="s">
        <v>108</v>
      </c>
      <c r="B3" s="1167" t="s">
        <v>344</v>
      </c>
      <c r="C3" s="1168"/>
      <c r="D3" s="1169"/>
      <c r="E3" s="202" t="s">
        <v>271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'Z_6.2.2.sz.mell'!E4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str">
        <f>CONCATENATE('Z_6.2.2.sz.mell'!E5)</f>
        <v>2025. évi eredeti előirányzat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59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3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1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0"/>
      <c r="D27" s="160"/>
      <c r="E27" s="158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3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3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0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0"/>
      <c r="D32" s="160"/>
      <c r="E32" s="158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5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0"/>
    </row>
    <row r="35" spans="1:5" s="27" customFormat="1" ht="12" customHeight="1" thickBot="1" x14ac:dyDescent="0.25">
      <c r="A35" s="47" t="s">
        <v>10</v>
      </c>
      <c r="B35" s="31" t="s">
        <v>238</v>
      </c>
      <c r="C35" s="181"/>
      <c r="D35" s="181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1"/>
      <c r="D36" s="181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0"/>
      <c r="D39" s="160"/>
      <c r="E39" s="158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5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0"/>
    </row>
    <row r="42" spans="1:5" s="28" customFormat="1" ht="15.2" customHeight="1" thickBot="1" x14ac:dyDescent="0.25">
      <c r="A42" s="50" t="s">
        <v>14</v>
      </c>
      <c r="B42" s="51" t="s">
        <v>259</v>
      </c>
      <c r="C42" s="182">
        <f>+C37+C38</f>
        <v>0</v>
      </c>
      <c r="D42" s="182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162" t="s">
        <v>33</v>
      </c>
      <c r="B45" s="1163"/>
      <c r="C45" s="1163"/>
      <c r="D45" s="1163"/>
      <c r="E45" s="1164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0"/>
      <c r="D47" s="160"/>
      <c r="E47" s="158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6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6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6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6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0"/>
      <c r="D53" s="160"/>
      <c r="E53" s="158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6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6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6"/>
    </row>
    <row r="57" spans="1:5" ht="12" customHeight="1" thickBot="1" x14ac:dyDescent="0.25">
      <c r="A57" s="47" t="s">
        <v>7</v>
      </c>
      <c r="B57" s="31" t="s">
        <v>1</v>
      </c>
      <c r="C57" s="181"/>
      <c r="D57" s="181"/>
      <c r="E57" s="79"/>
    </row>
    <row r="58" spans="1:5" ht="15.2" customHeight="1" thickBot="1" x14ac:dyDescent="0.25">
      <c r="A58" s="47" t="s">
        <v>8</v>
      </c>
      <c r="B58" s="56" t="s">
        <v>343</v>
      </c>
      <c r="C58" s="182">
        <f>+C46+C52+C57</f>
        <v>0</v>
      </c>
      <c r="D58" s="182">
        <f>+D46+D52+D57</f>
        <v>0</v>
      </c>
      <c r="E58" s="83">
        <f>+E46+E52+E57</f>
        <v>0</v>
      </c>
    </row>
    <row r="59" spans="1:5" ht="13.5" thickBot="1" x14ac:dyDescent="0.25">
      <c r="C59" s="288">
        <f>C42-C58</f>
        <v>0</v>
      </c>
      <c r="D59" s="288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6"/>
      <c r="D60" s="176"/>
      <c r="E60" s="175"/>
    </row>
    <row r="61" spans="1:5" ht="14.45" customHeight="1" thickBot="1" x14ac:dyDescent="0.25">
      <c r="A61" s="187" t="s">
        <v>368</v>
      </c>
      <c r="B61" s="188"/>
      <c r="C61" s="176"/>
      <c r="D61" s="176"/>
      <c r="E61" s="175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E60"/>
  <sheetViews>
    <sheetView zoomScale="120" zoomScaleNormal="120" workbookViewId="0">
      <selection activeCell="H13" sqref="H13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CONCATENATE("6.3.1. melléklet ",Z_ALAPADATOK!A7," ",Z_ALAPADATOK!B7," ",Z_ALAPADATOK!C7," ",Z_ALAPADATOK!D7," ",Z_ALAPADATOK!E7," ",Z_ALAPADATOK!F7," ",Z_ALAPADATOK!G7," ",Z_ALAPADATOK!H7)</f>
        <v>6.3.1.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CONCATENATE(#REF!)</f>
        <v>#REF!</v>
      </c>
      <c r="C2" s="1168"/>
      <c r="D2" s="1169"/>
      <c r="E2" s="202" t="s">
        <v>36</v>
      </c>
    </row>
    <row r="3" spans="1:5" s="25" customFormat="1" ht="24.75" thickBot="1" x14ac:dyDescent="0.25">
      <c r="A3" s="201" t="s">
        <v>108</v>
      </c>
      <c r="B3" s="1167" t="s">
        <v>262</v>
      </c>
      <c r="C3" s="1168"/>
      <c r="D3" s="1169"/>
      <c r="E3" s="202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 t="e">
        <f>#REF!</f>
        <v>#REF!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CONCATENATE(#REF!)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60"/>
  <sheetViews>
    <sheetView zoomScale="120" zoomScaleNormal="120" workbookViewId="0">
      <selection activeCell="H14" sqref="H1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CONCATENATE("6.3.2. melléklet ",Z_ALAPADATOK!A7," ",Z_ALAPADATOK!B7," ",Z_ALAPADATOK!C7," ",Z_ALAPADATOK!D7," ",Z_ALAPADATOK!E7," ",Z_ALAPADATOK!F7," ",Z_ALAPADATOK!G7," ",Z_ALAPADATOK!H7)</f>
        <v>6.3.2.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CONCATENATE('Z_6.3.1.sz.mell'!B2:D2)</f>
        <v>#REF!</v>
      </c>
      <c r="C2" s="1168"/>
      <c r="D2" s="1169"/>
      <c r="E2" s="202" t="s">
        <v>36</v>
      </c>
    </row>
    <row r="3" spans="1:5" s="25" customFormat="1" ht="24.75" thickBot="1" x14ac:dyDescent="0.25">
      <c r="A3" s="201" t="s">
        <v>108</v>
      </c>
      <c r="B3" s="1167" t="s">
        <v>263</v>
      </c>
      <c r="C3" s="1168"/>
      <c r="D3" s="1169"/>
      <c r="E3" s="202" t="s">
        <v>36</v>
      </c>
    </row>
    <row r="4" spans="1:5" s="26" customFormat="1" ht="15.95" customHeight="1" thickBot="1" x14ac:dyDescent="0.3">
      <c r="A4" s="203"/>
      <c r="B4" s="203"/>
      <c r="C4" s="204"/>
      <c r="D4" s="205"/>
      <c r="E4" s="204" t="e">
        <f>'Z_6.3.1.sz.mell'!E4</f>
        <v>#REF!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str">
        <f>+CONCATENATE("Teljesítés",CHAR(10),LEFT(Z_ÖSSZEFÜGGÉSEK!A6,4),". XII. 31.")</f>
        <v>Teljesítés
2025. XII. 31.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60"/>
  <sheetViews>
    <sheetView zoomScale="120" zoomScaleNormal="120" workbookViewId="0">
      <selection activeCell="I16" sqref="I16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CONCATENATE("6.3.3. melléklet ",Z_ALAPADATOK!A7," ",Z_ALAPADATOK!B7," ",Z_ALAPADATOK!C7," ",Z_ALAPADATOK!D7," ",Z_ALAPADATOK!E7," ",Z_ALAPADATOK!F7," ",Z_ALAPADATOK!G7," ",Z_ALAPADATOK!H7)</f>
        <v>6.3.3.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CONCATENATE('Z_6.3.2.sz.mell'!B2:D2)</f>
        <v>#REF!</v>
      </c>
      <c r="C2" s="1168"/>
      <c r="D2" s="1169"/>
      <c r="E2" s="202" t="s">
        <v>36</v>
      </c>
    </row>
    <row r="3" spans="1:5" s="25" customFormat="1" ht="24.75" thickBot="1" x14ac:dyDescent="0.25">
      <c r="A3" s="201" t="s">
        <v>108</v>
      </c>
      <c r="B3" s="1167" t="s">
        <v>344</v>
      </c>
      <c r="C3" s="1168"/>
      <c r="D3" s="1169"/>
      <c r="E3" s="202" t="s">
        <v>271</v>
      </c>
    </row>
    <row r="4" spans="1:5" s="26" customFormat="1" ht="15.95" customHeight="1" thickBot="1" x14ac:dyDescent="0.3">
      <c r="A4" s="203"/>
      <c r="B4" s="203"/>
      <c r="C4" s="204"/>
      <c r="D4" s="205"/>
      <c r="E4" s="204" t="e">
        <f>'Z_6.3.2.sz.mell'!E4</f>
        <v>#REF!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str">
        <f>CONCATENATE('Z_6.3.2.sz.mell'!E5)</f>
        <v>Teljesítés
2025. XII. 31.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60"/>
  <sheetViews>
    <sheetView zoomScale="120" zoomScaleNormal="120" workbookViewId="0">
      <selection activeCell="G13" sqref="G13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CONCATENATE("6.4.1. melléklet ",Z_ALAPADATOK!A7," ",Z_ALAPADATOK!B7," ",Z_ALAPADATOK!C7," ",Z_ALAPADATOK!D7," ",Z_ALAPADATOK!E7," ",Z_ALAPADATOK!F7," ",Z_ALAPADATOK!G7," ",Z_ALAPADATOK!H7)</f>
        <v>6.4.1.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CONCATENATE(#REF!)</f>
        <v>#REF!</v>
      </c>
      <c r="C2" s="1168"/>
      <c r="D2" s="1169"/>
      <c r="E2" s="202" t="s">
        <v>271</v>
      </c>
    </row>
    <row r="3" spans="1:5" s="25" customFormat="1" ht="24.75" thickBot="1" x14ac:dyDescent="0.25">
      <c r="A3" s="201" t="s">
        <v>108</v>
      </c>
      <c r="B3" s="1167" t="s">
        <v>262</v>
      </c>
      <c r="C3" s="1168"/>
      <c r="D3" s="1169"/>
      <c r="E3" s="202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 t="e">
        <f>#REF!</f>
        <v>#REF!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CONCATENATE(#REF!)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CONCATENATE("6.4.2. melléklet ",Z_ALAPADATOK!A7," ",Z_ALAPADATOK!B7," ",Z_ALAPADATOK!C7," ",Z_ALAPADATOK!D7," ",Z_ALAPADATOK!E7," ",Z_ALAPADATOK!F7," ",Z_ALAPADATOK!G7," ",Z_ALAPADATOK!H7)</f>
        <v>6.4.2.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CONCATENATE('Z_6.4.1.sz.mell'!B2:D2)</f>
        <v>#REF!</v>
      </c>
      <c r="C2" s="1168"/>
      <c r="D2" s="1169"/>
      <c r="E2" s="202" t="s">
        <v>271</v>
      </c>
    </row>
    <row r="3" spans="1:5" s="25" customFormat="1" ht="24.75" thickBot="1" x14ac:dyDescent="0.25">
      <c r="A3" s="201" t="s">
        <v>108</v>
      </c>
      <c r="B3" s="1167" t="s">
        <v>263</v>
      </c>
      <c r="C3" s="1168"/>
      <c r="D3" s="1169"/>
      <c r="E3" s="202" t="s">
        <v>36</v>
      </c>
    </row>
    <row r="4" spans="1:5" s="26" customFormat="1" ht="15.95" customHeight="1" thickBot="1" x14ac:dyDescent="0.3">
      <c r="A4" s="203"/>
      <c r="B4" s="203"/>
      <c r="C4" s="204"/>
      <c r="D4" s="205"/>
      <c r="E4" s="204" t="e">
        <f>'Z_6.4.1.sz.mell'!E4</f>
        <v>#REF!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CONCATENATE('Z_6.4.1.sz.mell'!E5)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CONCATENATE("6.4.3. melléklet ",Z_ALAPADATOK!A7," ",Z_ALAPADATOK!B7," ",Z_ALAPADATOK!C7," ",Z_ALAPADATOK!D7," ",Z_ALAPADATOK!E7," ",Z_ALAPADATOK!F7," ",Z_ALAPADATOK!G7," ",Z_ALAPADATOK!H7)</f>
        <v>6.4.3.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CONCATENATE('Z_6.4.2.sz.mell'!B2:D2)</f>
        <v>#REF!</v>
      </c>
      <c r="C2" s="1168"/>
      <c r="D2" s="1169"/>
      <c r="E2" s="202" t="s">
        <v>271</v>
      </c>
    </row>
    <row r="3" spans="1:5" s="25" customFormat="1" ht="24.75" thickBot="1" x14ac:dyDescent="0.25">
      <c r="A3" s="201" t="s">
        <v>108</v>
      </c>
      <c r="B3" s="1167" t="s">
        <v>344</v>
      </c>
      <c r="C3" s="1168"/>
      <c r="D3" s="1169"/>
      <c r="E3" s="202" t="s">
        <v>271</v>
      </c>
    </row>
    <row r="4" spans="1:5" s="26" customFormat="1" ht="15.95" customHeight="1" thickBot="1" x14ac:dyDescent="0.3">
      <c r="A4" s="203"/>
      <c r="B4" s="203"/>
      <c r="C4" s="204"/>
      <c r="D4" s="205"/>
      <c r="E4" s="204" t="e">
        <f>'Z_6.4.2.sz.mell'!E4</f>
        <v>#REF!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CONCATENATE('Z_6.4.2.sz.mell'!E5)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65" t="str">
        <f>CONCATENATE("6.5. melléklet ",Z_ALAPADATOK!A7," ",Z_ALAPADATOK!B7," ",Z_ALAPADATOK!C7," ",Z_ALAPADATOK!D7," ",Z_ALAPADATOK!E7," ",Z_ALAPADATOK!F7," ",Z_ALAPADATOK!G7," ",Z_ALAPADATOK!H7)</f>
        <v>6.5. melléklet a  / 2026. (  ) társulási határozathoz</v>
      </c>
      <c r="C1" s="1166"/>
      <c r="D1" s="1166"/>
      <c r="E1" s="1166"/>
    </row>
    <row r="2" spans="1:5" s="25" customFormat="1" ht="25.5" customHeight="1" thickBot="1" x14ac:dyDescent="0.25">
      <c r="A2" s="201" t="s">
        <v>356</v>
      </c>
      <c r="B2" s="1167" t="str">
        <f>CONCATENATE(Z_ALAPADATOK!B16)</f>
        <v>3 kvi név</v>
      </c>
      <c r="C2" s="1168"/>
      <c r="D2" s="1169"/>
      <c r="E2" s="202" t="s">
        <v>379</v>
      </c>
    </row>
    <row r="3" spans="1:5" s="25" customFormat="1" ht="24.75" thickBot="1" x14ac:dyDescent="0.25">
      <c r="A3" s="201" t="s">
        <v>108</v>
      </c>
      <c r="B3" s="1167" t="s">
        <v>243</v>
      </c>
      <c r="C3" s="1168"/>
      <c r="D3" s="1169"/>
      <c r="E3" s="202" t="s">
        <v>31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'Z_6.2.3.sz.mell'!E4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CONCATENATE('Z_6.4.3.sz.mell'!E5)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60"/>
  <sheetViews>
    <sheetView zoomScale="120" zoomScaleNormal="120" workbookViewId="0">
      <selection activeCell="H15" sqref="H15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CONCATENATE("6.5.1. melléklet ",Z_ALAPADATOK!A7," ",Z_ALAPADATOK!B7," ",Z_ALAPADATOK!C7," ",Z_ALAPADATOK!D7," ",Z_ALAPADATOK!E7," ",Z_ALAPADATOK!F7," ",Z_ALAPADATOK!G7," ",Z_ALAPADATOK!H7)</f>
        <v>6.5.1.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str">
        <f>CONCATENATE('Z_6.5.sz.mell'!B2:D2)</f>
        <v>3 kvi név</v>
      </c>
      <c r="C2" s="1168"/>
      <c r="D2" s="1169"/>
      <c r="E2" s="202" t="s">
        <v>379</v>
      </c>
    </row>
    <row r="3" spans="1:5" s="25" customFormat="1" ht="24.75" thickBot="1" x14ac:dyDescent="0.25">
      <c r="A3" s="201" t="s">
        <v>108</v>
      </c>
      <c r="B3" s="1167" t="s">
        <v>262</v>
      </c>
      <c r="C3" s="1168"/>
      <c r="D3" s="1169"/>
      <c r="E3" s="202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'Z_6.5.sz.mell'!E4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CONCATENATE('Z_6.5.sz.mell'!E5)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B41"/>
  <sheetViews>
    <sheetView zoomScale="120" zoomScaleNormal="120" workbookViewId="0">
      <selection activeCell="BA21" sqref="BA21"/>
    </sheetView>
  </sheetViews>
  <sheetFormatPr defaultRowHeight="12.75" x14ac:dyDescent="0.2"/>
  <cols>
    <col min="1" max="1" width="48.5" customWidth="1"/>
    <col min="2" max="2" width="73.5" customWidth="1"/>
    <col min="3" max="3" width="16.83203125" customWidth="1"/>
  </cols>
  <sheetData>
    <row r="1" spans="1:2" ht="18.75" x14ac:dyDescent="0.3">
      <c r="A1" s="162" t="s">
        <v>387</v>
      </c>
    </row>
    <row r="3" spans="1:2" x14ac:dyDescent="0.2">
      <c r="A3" s="164"/>
      <c r="B3" s="164"/>
    </row>
    <row r="4" spans="1:2" ht="15.75" x14ac:dyDescent="0.25">
      <c r="A4" s="48"/>
      <c r="B4" s="168"/>
    </row>
    <row r="5" spans="1:2" ht="15.75" x14ac:dyDescent="0.25">
      <c r="A5" s="48"/>
      <c r="B5" s="168"/>
    </row>
    <row r="6" spans="1:2" s="40" customFormat="1" ht="15.75" x14ac:dyDescent="0.25">
      <c r="A6" s="48" t="s">
        <v>1089</v>
      </c>
      <c r="B6" s="164"/>
    </row>
    <row r="7" spans="1:2" s="40" customFormat="1" x14ac:dyDescent="0.2">
      <c r="A7" s="164"/>
      <c r="B7" s="164"/>
    </row>
    <row r="8" spans="1:2" s="40" customFormat="1" x14ac:dyDescent="0.2">
      <c r="A8" s="164"/>
      <c r="B8" s="164"/>
    </row>
    <row r="9" spans="1:2" x14ac:dyDescent="0.2">
      <c r="A9" s="164" t="s">
        <v>877</v>
      </c>
      <c r="B9" s="164" t="s">
        <v>878</v>
      </c>
    </row>
    <row r="10" spans="1:2" x14ac:dyDescent="0.2">
      <c r="A10" s="164" t="s">
        <v>879</v>
      </c>
      <c r="B10" s="164" t="s">
        <v>880</v>
      </c>
    </row>
    <row r="11" spans="1:2" x14ac:dyDescent="0.2">
      <c r="A11" s="164" t="s">
        <v>881</v>
      </c>
      <c r="B11" s="164" t="s">
        <v>882</v>
      </c>
    </row>
    <row r="12" spans="1:2" x14ac:dyDescent="0.2">
      <c r="A12" s="164"/>
      <c r="B12" s="164"/>
    </row>
    <row r="13" spans="1:2" ht="15.75" x14ac:dyDescent="0.25">
      <c r="A13" s="48" t="str">
        <f>+CONCATENATE(LEFT(A6,4),". évi módosított előirányzat BEVÉTELEK")</f>
        <v>2025. évi módosított előirányzat BEVÉTELEK</v>
      </c>
      <c r="B13" s="168"/>
    </row>
    <row r="14" spans="1:2" x14ac:dyDescent="0.2">
      <c r="A14" s="164"/>
      <c r="B14" s="164"/>
    </row>
    <row r="15" spans="1:2" s="40" customFormat="1" x14ac:dyDescent="0.2">
      <c r="A15" s="164" t="s">
        <v>883</v>
      </c>
      <c r="B15" s="164" t="s">
        <v>886</v>
      </c>
    </row>
    <row r="16" spans="1:2" x14ac:dyDescent="0.2">
      <c r="A16" s="164" t="s">
        <v>884</v>
      </c>
      <c r="B16" s="164" t="s">
        <v>887</v>
      </c>
    </row>
    <row r="17" spans="1:2" x14ac:dyDescent="0.2">
      <c r="A17" s="164" t="s">
        <v>885</v>
      </c>
      <c r="B17" s="164" t="s">
        <v>888</v>
      </c>
    </row>
    <row r="18" spans="1:2" x14ac:dyDescent="0.2">
      <c r="A18" s="164"/>
      <c r="B18" s="164"/>
    </row>
    <row r="19" spans="1:2" ht="14.25" x14ac:dyDescent="0.2">
      <c r="A19" s="169" t="str">
        <f>+CONCATENATE(LEFT(A6,4),".évi teljesített BEVÉTELEK")</f>
        <v>2025.évi teljesített BEVÉTELEK</v>
      </c>
      <c r="B19" s="168"/>
    </row>
    <row r="20" spans="1:2" x14ac:dyDescent="0.2">
      <c r="A20" s="164"/>
      <c r="B20" s="164"/>
    </row>
    <row r="21" spans="1:2" x14ac:dyDescent="0.2">
      <c r="A21" s="164" t="s">
        <v>890</v>
      </c>
      <c r="B21" s="164" t="s">
        <v>892</v>
      </c>
    </row>
    <row r="22" spans="1:2" x14ac:dyDescent="0.2">
      <c r="A22" s="164" t="s">
        <v>891</v>
      </c>
      <c r="B22" s="164" t="s">
        <v>893</v>
      </c>
    </row>
    <row r="23" spans="1:2" x14ac:dyDescent="0.2">
      <c r="A23" s="164" t="s">
        <v>889</v>
      </c>
      <c r="B23" s="164" t="s">
        <v>894</v>
      </c>
    </row>
    <row r="24" spans="1:2" x14ac:dyDescent="0.2">
      <c r="A24" s="164"/>
      <c r="B24" s="164"/>
    </row>
    <row r="25" spans="1:2" ht="15.75" x14ac:dyDescent="0.25">
      <c r="A25" s="48" t="str">
        <f>+CONCATENATE(LEFT(A6,4),". évi eredeti előirányzat KIADÁSOK")</f>
        <v>2025. évi eredeti előirányzat KIADÁSOK</v>
      </c>
      <c r="B25" s="168"/>
    </row>
    <row r="26" spans="1:2" x14ac:dyDescent="0.2">
      <c r="A26" s="164"/>
      <c r="B26" s="164"/>
    </row>
    <row r="27" spans="1:2" x14ac:dyDescent="0.2">
      <c r="A27" s="164" t="s">
        <v>895</v>
      </c>
      <c r="B27" s="164" t="s">
        <v>898</v>
      </c>
    </row>
    <row r="28" spans="1:2" x14ac:dyDescent="0.2">
      <c r="A28" s="164" t="s">
        <v>896</v>
      </c>
      <c r="B28" s="164" t="s">
        <v>899</v>
      </c>
    </row>
    <row r="29" spans="1:2" x14ac:dyDescent="0.2">
      <c r="A29" s="164" t="s">
        <v>897</v>
      </c>
      <c r="B29" s="164" t="s">
        <v>900</v>
      </c>
    </row>
    <row r="30" spans="1:2" x14ac:dyDescent="0.2">
      <c r="A30" s="164"/>
      <c r="B30" s="164"/>
    </row>
    <row r="31" spans="1:2" ht="15.75" x14ac:dyDescent="0.25">
      <c r="A31" s="48" t="str">
        <f>+CONCATENATE(LEFT(A6,4),". évi módosított előirányzat KIADÁSOK")</f>
        <v>2025. évi módosított előirányzat KIADÁSOK</v>
      </c>
      <c r="B31" s="168"/>
    </row>
    <row r="32" spans="1:2" x14ac:dyDescent="0.2">
      <c r="A32" s="164"/>
      <c r="B32" s="164"/>
    </row>
    <row r="33" spans="1:2" x14ac:dyDescent="0.2">
      <c r="A33" s="164" t="s">
        <v>901</v>
      </c>
      <c r="B33" s="164" t="s">
        <v>904</v>
      </c>
    </row>
    <row r="34" spans="1:2" x14ac:dyDescent="0.2">
      <c r="A34" s="164" t="s">
        <v>902</v>
      </c>
      <c r="B34" s="164" t="s">
        <v>905</v>
      </c>
    </row>
    <row r="35" spans="1:2" x14ac:dyDescent="0.2">
      <c r="A35" s="164" t="s">
        <v>903</v>
      </c>
      <c r="B35" s="164" t="s">
        <v>906</v>
      </c>
    </row>
    <row r="36" spans="1:2" x14ac:dyDescent="0.2">
      <c r="A36" s="164"/>
      <c r="B36" s="164"/>
    </row>
    <row r="37" spans="1:2" ht="15.75" x14ac:dyDescent="0.25">
      <c r="A37" s="48" t="str">
        <f>+CONCATENATE(LEFT(A6,4),".évi teljesített KIADÁSOK")</f>
        <v>2025.évi teljesített KIADÁSOK</v>
      </c>
      <c r="B37" s="168"/>
    </row>
    <row r="38" spans="1:2" x14ac:dyDescent="0.2">
      <c r="A38" s="164"/>
      <c r="B38" s="164"/>
    </row>
    <row r="39" spans="1:2" x14ac:dyDescent="0.2">
      <c r="A39" s="164" t="s">
        <v>907</v>
      </c>
      <c r="B39" s="164" t="s">
        <v>910</v>
      </c>
    </row>
    <row r="40" spans="1:2" x14ac:dyDescent="0.2">
      <c r="A40" s="164" t="s">
        <v>908</v>
      </c>
      <c r="B40" s="164" t="s">
        <v>911</v>
      </c>
    </row>
    <row r="41" spans="1:2" x14ac:dyDescent="0.2">
      <c r="A41" s="164" t="s">
        <v>909</v>
      </c>
      <c r="B41" s="164" t="s">
        <v>912</v>
      </c>
    </row>
  </sheetData>
  <phoneticPr fontId="24" type="noConversion"/>
  <pageMargins left="1.0629921259842521" right="1.0236220472440944" top="0.78740157480314965" bottom="0.78740157480314965" header="0.70866141732283472" footer="0.70866141732283472"/>
  <pageSetup paperSize="9" scale="8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CONCATENATE("6.5.2. melléklet ",Z_ALAPADATOK!A7," ",Z_ALAPADATOK!B7," ",Z_ALAPADATOK!C7," ",Z_ALAPADATOK!D7," ",Z_ALAPADATOK!E7," ",Z_ALAPADATOK!F7," ",Z_ALAPADATOK!G7," ",Z_ALAPADATOK!H7)</f>
        <v>6.5.2.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str">
        <f>CONCATENATE('Z_6.5.1.sz.mell'!B2:D2)</f>
        <v>3 kvi név</v>
      </c>
      <c r="C2" s="1168"/>
      <c r="D2" s="1169"/>
      <c r="E2" s="202" t="s">
        <v>379</v>
      </c>
    </row>
    <row r="3" spans="1:5" s="25" customFormat="1" ht="24.75" thickBot="1" x14ac:dyDescent="0.25">
      <c r="A3" s="201" t="s">
        <v>108</v>
      </c>
      <c r="B3" s="1167" t="s">
        <v>263</v>
      </c>
      <c r="C3" s="1168"/>
      <c r="D3" s="1169"/>
      <c r="E3" s="202" t="s">
        <v>36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'Z_6.5.1.sz.mell'!E4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CONCATENATE('Z_6.5.1.sz.mell'!E5)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60"/>
  <sheetViews>
    <sheetView zoomScale="120" zoomScaleNormal="120" workbookViewId="0">
      <selection activeCell="G17" sqref="G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CONCATENATE("6.5.3. melléklet ",Z_ALAPADATOK!A7," ",Z_ALAPADATOK!B7," ",Z_ALAPADATOK!C7," ",Z_ALAPADATOK!D7," ",Z_ALAPADATOK!E7," ",Z_ALAPADATOK!F7," ",Z_ALAPADATOK!G7," ",Z_ALAPADATOK!H7)</f>
        <v>6.5.3.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str">
        <f>CONCATENATE('Z_6.5.2.sz.mell'!B2:D2)</f>
        <v>3 kvi név</v>
      </c>
      <c r="C2" s="1168"/>
      <c r="D2" s="1169"/>
      <c r="E2" s="202" t="s">
        <v>379</v>
      </c>
    </row>
    <row r="3" spans="1:5" s="25" customFormat="1" ht="24.75" thickBot="1" x14ac:dyDescent="0.25">
      <c r="A3" s="201" t="s">
        <v>108</v>
      </c>
      <c r="B3" s="1167" t="s">
        <v>344</v>
      </c>
      <c r="C3" s="1168"/>
      <c r="D3" s="1169"/>
      <c r="E3" s="202" t="s">
        <v>271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'Z_6.5.2.sz.mell'!E4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CONCATENATE('Z_6.5.2.sz.mell'!E5)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60"/>
  <sheetViews>
    <sheetView zoomScale="120" zoomScaleNormal="120" workbookViewId="0">
      <selection activeCell="I19" sqref="I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65" t="str">
        <f>CONCATENATE("6.6. melléklet ",Z_ALAPADATOK!A7," ",Z_ALAPADATOK!B7," ",Z_ALAPADATOK!C7," ",Z_ALAPADATOK!D7," ",Z_ALAPADATOK!E7," ",Z_ALAPADATOK!F7," ",Z_ALAPADATOK!G7," ",Z_ALAPADATOK!H7)</f>
        <v>6.6. melléklet a  / 2026. (  ) társulási határozathoz</v>
      </c>
      <c r="C1" s="1166"/>
      <c r="D1" s="1166"/>
      <c r="E1" s="1166"/>
    </row>
    <row r="2" spans="1:5" s="25" customFormat="1" ht="25.5" customHeight="1" thickBot="1" x14ac:dyDescent="0.25">
      <c r="A2" s="201" t="s">
        <v>356</v>
      </c>
      <c r="B2" s="1167" t="e">
        <f>CONCATENATE(Z_ALAPADATOK!#REF!)</f>
        <v>#REF!</v>
      </c>
      <c r="C2" s="1168"/>
      <c r="D2" s="1169"/>
      <c r="E2" s="202" t="s">
        <v>380</v>
      </c>
    </row>
    <row r="3" spans="1:5" s="25" customFormat="1" ht="24.75" thickBot="1" x14ac:dyDescent="0.25">
      <c r="A3" s="201" t="s">
        <v>108</v>
      </c>
      <c r="B3" s="1167" t="s">
        <v>243</v>
      </c>
      <c r="C3" s="1168"/>
      <c r="D3" s="1169"/>
      <c r="E3" s="202" t="s">
        <v>31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'Z_6.2.3.sz.mell'!E4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CONCATENATE('Z_6.5.3.sz.mell'!E5)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60"/>
  <sheetViews>
    <sheetView zoomScale="120" zoomScaleNormal="120" workbookViewId="0">
      <selection activeCell="G14" sqref="G1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CONCATENATE("6.6.1. melléklet ",Z_ALAPADATOK!A7," ",Z_ALAPADATOK!B7," ",Z_ALAPADATOK!C7," ",Z_ALAPADATOK!D7," ",Z_ALAPADATOK!E7," ",Z_ALAPADATOK!F7," ",Z_ALAPADATOK!G7," ",Z_ALAPADATOK!H7)</f>
        <v>6.6.1.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CONCATENATE('Z_6.6.sz.mell'!B2:D2)</f>
        <v>#REF!</v>
      </c>
      <c r="C2" s="1168"/>
      <c r="D2" s="1169"/>
      <c r="E2" s="202" t="s">
        <v>380</v>
      </c>
    </row>
    <row r="3" spans="1:5" s="25" customFormat="1" ht="24.75" thickBot="1" x14ac:dyDescent="0.25">
      <c r="A3" s="201" t="s">
        <v>108</v>
      </c>
      <c r="B3" s="1167" t="s">
        <v>262</v>
      </c>
      <c r="C3" s="1168"/>
      <c r="D3" s="1169"/>
      <c r="E3" s="202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'Z_6.6.sz.mell'!E4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CONCATENATE('Z_6.6.sz.mell'!E5)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E60"/>
  <sheetViews>
    <sheetView zoomScale="120" zoomScaleNormal="120" workbookViewId="0">
      <selection activeCell="I17" sqref="I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CONCATENATE("6.6.2. melléklet ",Z_ALAPADATOK!A7," ",Z_ALAPADATOK!B7," ",Z_ALAPADATOK!C7," ",Z_ALAPADATOK!D7," ",Z_ALAPADATOK!E7," ",Z_ALAPADATOK!F7," ",Z_ALAPADATOK!G7," ",Z_ALAPADATOK!H7)</f>
        <v>6.6.2.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CONCATENATE('Z_6.6.1.sz.mell'!B2:D2)</f>
        <v>#REF!</v>
      </c>
      <c r="C2" s="1168"/>
      <c r="D2" s="1169"/>
      <c r="E2" s="202" t="s">
        <v>380</v>
      </c>
    </row>
    <row r="3" spans="1:5" s="25" customFormat="1" ht="24.75" thickBot="1" x14ac:dyDescent="0.25">
      <c r="A3" s="201" t="s">
        <v>108</v>
      </c>
      <c r="B3" s="1167" t="s">
        <v>263</v>
      </c>
      <c r="C3" s="1168"/>
      <c r="D3" s="1169"/>
      <c r="E3" s="202" t="s">
        <v>36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'Z_6.6.1.sz.mell'!E4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CONCATENATE('Z_6.6.1.sz.mell'!E5)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E60"/>
  <sheetViews>
    <sheetView zoomScale="120" zoomScaleNormal="120" workbookViewId="0">
      <selection activeCell="K24" sqref="K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CONCATENATE("6.6.3. melléklet ",Z_ALAPADATOK!A7," ",Z_ALAPADATOK!B7," ",Z_ALAPADATOK!C7," ",Z_ALAPADATOK!D7," ",Z_ALAPADATOK!E7," ",Z_ALAPADATOK!F7," ",Z_ALAPADATOK!G7," ",Z_ALAPADATOK!H7)</f>
        <v>6.6.3.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CONCATENATE('Z_6.6.2.sz.mell'!B2:D2)</f>
        <v>#REF!</v>
      </c>
      <c r="C2" s="1168"/>
      <c r="D2" s="1169"/>
      <c r="E2" s="202" t="s">
        <v>380</v>
      </c>
    </row>
    <row r="3" spans="1:5" s="25" customFormat="1" ht="24.75" thickBot="1" x14ac:dyDescent="0.25">
      <c r="A3" s="201" t="s">
        <v>108</v>
      </c>
      <c r="B3" s="1167" t="s">
        <v>344</v>
      </c>
      <c r="C3" s="1168"/>
      <c r="D3" s="1169"/>
      <c r="E3" s="202" t="s">
        <v>271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'Z_6.6.2.sz.mell'!E4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CONCATENATE('Z_6.6.2.sz.mell'!E5)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65" t="str">
        <f>CONCATENATE("6.7. melléklet ",Z_ALAPADATOK!A7," ",Z_ALAPADATOK!B7," ",Z_ALAPADATOK!C7," ",Z_ALAPADATOK!D7," ",Z_ALAPADATOK!E7," ",Z_ALAPADATOK!F7," ",Z_ALAPADATOK!G7," ",Z_ALAPADATOK!H7)</f>
        <v>6.7. melléklet a  / 2026. (  ) társulási határozathoz</v>
      </c>
      <c r="C1" s="1166"/>
      <c r="D1" s="1166"/>
      <c r="E1" s="1166"/>
    </row>
    <row r="2" spans="1:5" s="25" customFormat="1" ht="25.5" customHeight="1" thickBot="1" x14ac:dyDescent="0.25">
      <c r="A2" s="201" t="s">
        <v>356</v>
      </c>
      <c r="B2" s="1167" t="e">
        <f>CONCATENATE(Z_ALAPADATOK!#REF!)</f>
        <v>#REF!</v>
      </c>
      <c r="C2" s="1168"/>
      <c r="D2" s="1169"/>
      <c r="E2" s="202" t="s">
        <v>381</v>
      </c>
    </row>
    <row r="3" spans="1:5" s="25" customFormat="1" ht="24.75" thickBot="1" x14ac:dyDescent="0.25">
      <c r="A3" s="201" t="s">
        <v>108</v>
      </c>
      <c r="B3" s="1167" t="s">
        <v>243</v>
      </c>
      <c r="C3" s="1168"/>
      <c r="D3" s="1169"/>
      <c r="E3" s="202" t="s">
        <v>31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'Z_6.2.3.sz.mell'!E4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CONCATENATE('Z_6.6.3.sz.mell'!E5)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CONCATENATE("6.7.1. melléklet ",Z_ALAPADATOK!A7," ",Z_ALAPADATOK!B7," ",Z_ALAPADATOK!C7," ",Z_ALAPADATOK!D7," ",Z_ALAPADATOK!E7," ",Z_ALAPADATOK!F7," ",Z_ALAPADATOK!G7," ",Z_ALAPADATOK!H7)</f>
        <v>6.7.1.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CONCATENATE('Z_6.7.sz.mell'!B2:D2)</f>
        <v>#REF!</v>
      </c>
      <c r="C2" s="1168"/>
      <c r="D2" s="1169"/>
      <c r="E2" s="202" t="s">
        <v>381</v>
      </c>
    </row>
    <row r="3" spans="1:5" s="25" customFormat="1" ht="24.75" thickBot="1" x14ac:dyDescent="0.25">
      <c r="A3" s="201" t="s">
        <v>108</v>
      </c>
      <c r="B3" s="1167" t="s">
        <v>262</v>
      </c>
      <c r="C3" s="1168"/>
      <c r="D3" s="1169"/>
      <c r="E3" s="202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'Z_6.7.sz.mell'!E4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CONCATENATE('Z_6.7.sz.mell'!E5)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CONCATENATE("6.7.2. melléklet ",Z_ALAPADATOK!A7," ",Z_ALAPADATOK!B7," ",Z_ALAPADATOK!C7," ",Z_ALAPADATOK!D7," ",Z_ALAPADATOK!E7," ",Z_ALAPADATOK!F7," ",Z_ALAPADATOK!G7," ",Z_ALAPADATOK!H7)</f>
        <v>6.7.2.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CONCATENATE('Z_6.7.1.sz.mell'!B2:D2)</f>
        <v>#REF!</v>
      </c>
      <c r="C2" s="1168"/>
      <c r="D2" s="1169"/>
      <c r="E2" s="202" t="s">
        <v>381</v>
      </c>
    </row>
    <row r="3" spans="1:5" s="25" customFormat="1" ht="24.75" thickBot="1" x14ac:dyDescent="0.25">
      <c r="A3" s="201" t="s">
        <v>108</v>
      </c>
      <c r="B3" s="1167" t="s">
        <v>263</v>
      </c>
      <c r="C3" s="1168"/>
      <c r="D3" s="1169"/>
      <c r="E3" s="202" t="s">
        <v>36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'Z_6.7.1.sz.mell'!E4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CONCATENATE('Z_6.7.1.sz.mell'!E5)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E60"/>
  <sheetViews>
    <sheetView zoomScale="120" zoomScaleNormal="120" workbookViewId="0">
      <selection activeCell="H18" sqref="H18:H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CONCATENATE("6.7.3. melléklet ",Z_ALAPADATOK!A7," ",Z_ALAPADATOK!B7," ",Z_ALAPADATOK!C7," ",Z_ALAPADATOK!D7," ",Z_ALAPADATOK!E7," ",Z_ALAPADATOK!F7," ",Z_ALAPADATOK!G7," ",Z_ALAPADATOK!H7)</f>
        <v>6.7.3.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CONCATENATE('Z_6.7.2.sz.mell'!B2:D2)</f>
        <v>#REF!</v>
      </c>
      <c r="C2" s="1168"/>
      <c r="D2" s="1169"/>
      <c r="E2" s="202" t="s">
        <v>381</v>
      </c>
    </row>
    <row r="3" spans="1:5" s="25" customFormat="1" ht="24.75" thickBot="1" x14ac:dyDescent="0.25">
      <c r="A3" s="201" t="s">
        <v>108</v>
      </c>
      <c r="B3" s="1167" t="s">
        <v>344</v>
      </c>
      <c r="C3" s="1168"/>
      <c r="D3" s="1169"/>
      <c r="E3" s="202" t="s">
        <v>271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'Z_6.7.2.sz.mell'!E4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CONCATENATE('Z_6.7.2.sz.mell'!E5)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2">
    <tabColor rgb="FF92D050"/>
    <pageSetUpPr fitToPage="1"/>
  </sheetPr>
  <dimension ref="A1:J170"/>
  <sheetViews>
    <sheetView topLeftCell="A6" zoomScaleNormal="100" zoomScaleSheetLayoutView="100" workbookViewId="0">
      <selection activeCell="BA21" sqref="BA21"/>
    </sheetView>
  </sheetViews>
  <sheetFormatPr defaultColWidth="9.33203125" defaultRowHeight="15.75" x14ac:dyDescent="0.25"/>
  <cols>
    <col min="1" max="1" width="9.5" style="421" customWidth="1"/>
    <col min="2" max="2" width="70" style="86" bestFit="1" customWidth="1"/>
    <col min="3" max="3" width="7.33203125" style="421" bestFit="1" customWidth="1"/>
    <col min="4" max="4" width="14.83203125" style="87" bestFit="1" customWidth="1"/>
    <col min="5" max="5" width="16.83203125" style="86" customWidth="1"/>
    <col min="6" max="6" width="15.6640625" style="86" customWidth="1"/>
    <col min="7" max="16384" width="9.33203125" style="86"/>
  </cols>
  <sheetData>
    <row r="1" spans="1:6" x14ac:dyDescent="0.25">
      <c r="A1" s="415"/>
      <c r="B1" s="1054" t="str">
        <f>CONCATENATE("1. melléklet ",Z_ALAPADATOK!A7," ",Z_ALAPADATOK!B7," ",Z_ALAPADATOK!C7," ",Z_ALAPADATOK!D7," ",Z_ALAPADATOK!E7," ",Z_ALAPADATOK!F7," ",Z_ALAPADATOK!G7," ",Z_ALAPADATOK!H7)</f>
        <v>1. melléklet a  / 2026. (  ) társulási határozathoz</v>
      </c>
      <c r="C1" s="1054"/>
      <c r="D1" s="1055"/>
      <c r="E1" s="1055"/>
      <c r="F1" s="1055"/>
    </row>
    <row r="2" spans="1:6" x14ac:dyDescent="0.25">
      <c r="A2" s="1056" t="str">
        <f>CONCATENATE(Z_ALAPADATOK!A3)</f>
        <v>Királyegyháza és Környéke Intézményfenntartó Társulás</v>
      </c>
      <c r="B2" s="1057"/>
      <c r="C2" s="1057"/>
      <c r="D2" s="1057"/>
      <c r="E2" s="1057"/>
      <c r="F2" s="1057"/>
    </row>
    <row r="3" spans="1:6" x14ac:dyDescent="0.25">
      <c r="A3" s="1056" t="s">
        <v>1085</v>
      </c>
      <c r="B3" s="1056"/>
      <c r="C3" s="1056"/>
      <c r="D3" s="1058"/>
      <c r="E3" s="1056"/>
      <c r="F3" s="1056"/>
    </row>
    <row r="4" spans="1:6" x14ac:dyDescent="0.25">
      <c r="A4" s="415"/>
      <c r="B4" s="194"/>
      <c r="C4" s="415"/>
      <c r="D4" s="195"/>
      <c r="E4" s="194"/>
      <c r="F4" s="194"/>
    </row>
    <row r="5" spans="1:6" ht="15.95" customHeight="1" x14ac:dyDescent="0.25">
      <c r="A5" s="1068" t="s">
        <v>2</v>
      </c>
      <c r="B5" s="1068"/>
      <c r="C5" s="1068"/>
      <c r="D5" s="1068"/>
      <c r="E5" s="1068"/>
      <c r="F5" s="1068"/>
    </row>
    <row r="6" spans="1:6" ht="15.95" customHeight="1" thickBot="1" x14ac:dyDescent="0.3">
      <c r="A6" s="1070" t="s">
        <v>78</v>
      </c>
      <c r="B6" s="1070"/>
      <c r="C6" s="623"/>
      <c r="D6" s="196"/>
      <c r="E6" s="194"/>
      <c r="F6" s="196" t="s">
        <v>1032</v>
      </c>
    </row>
    <row r="7" spans="1:6" s="301" customFormat="1" ht="12.75" x14ac:dyDescent="0.2">
      <c r="A7" s="1060" t="s">
        <v>43</v>
      </c>
      <c r="B7" s="1062" t="s">
        <v>4</v>
      </c>
      <c r="C7" s="1062" t="s">
        <v>659</v>
      </c>
      <c r="D7" s="1072" t="str">
        <f>+CONCATENATE(LEFT(Z_ÖSSZEFÜGGÉSEK!A6,4),". évi")</f>
        <v>2025. évi</v>
      </c>
      <c r="E7" s="1073"/>
      <c r="F7" s="1074"/>
    </row>
    <row r="8" spans="1:6" s="301" customFormat="1" ht="26.25" thickBot="1" x14ac:dyDescent="0.25">
      <c r="A8" s="1061"/>
      <c r="B8" s="1063"/>
      <c r="C8" s="1063"/>
      <c r="D8" s="302" t="s">
        <v>347</v>
      </c>
      <c r="E8" s="303" t="s">
        <v>348</v>
      </c>
      <c r="F8" s="304" t="str">
        <f>+CONCATENATE(LEFT(Z_ÖSSZEFÜGGÉSEK!A6,4),". XII. 31.",CHAR(10),"teljesítés")</f>
        <v>2025. XII. 31.
teljesítés</v>
      </c>
    </row>
    <row r="9" spans="1:6" s="104" customFormat="1" ht="13.5" thickBot="1" x14ac:dyDescent="0.25">
      <c r="A9" s="299" t="s">
        <v>314</v>
      </c>
      <c r="B9" s="300" t="s">
        <v>315</v>
      </c>
      <c r="C9" s="300" t="s">
        <v>316</v>
      </c>
      <c r="D9" s="300" t="s">
        <v>318</v>
      </c>
      <c r="E9" s="300" t="s">
        <v>317</v>
      </c>
      <c r="F9" s="305" t="s">
        <v>319</v>
      </c>
    </row>
    <row r="10" spans="1:6" s="104" customFormat="1" ht="13.5" thickBot="1" x14ac:dyDescent="0.25">
      <c r="A10" s="333" t="s">
        <v>5</v>
      </c>
      <c r="B10" s="306" t="s">
        <v>754</v>
      </c>
      <c r="C10" s="334" t="s">
        <v>660</v>
      </c>
      <c r="D10" s="307">
        <f>+D11+D12+D13+D14+D15+D16</f>
        <v>0</v>
      </c>
      <c r="E10" s="307">
        <f>+E11+E12+E13+E14+E15+E16</f>
        <v>0</v>
      </c>
      <c r="F10" s="308">
        <f>+F11+F12+F13+F14+F15+F16</f>
        <v>0</v>
      </c>
    </row>
    <row r="11" spans="1:6" s="104" customFormat="1" ht="12.75" hidden="1" x14ac:dyDescent="0.2">
      <c r="A11" s="402" t="s">
        <v>55</v>
      </c>
      <c r="B11" s="309" t="s">
        <v>119</v>
      </c>
      <c r="C11" s="624" t="s">
        <v>661</v>
      </c>
      <c r="D11" s="310">
        <v>0</v>
      </c>
      <c r="E11" s="310">
        <v>0</v>
      </c>
      <c r="F11" s="311">
        <v>0</v>
      </c>
    </row>
    <row r="12" spans="1:6" s="104" customFormat="1" ht="12.75" hidden="1" x14ac:dyDescent="0.2">
      <c r="A12" s="403" t="s">
        <v>56</v>
      </c>
      <c r="B12" s="312" t="s">
        <v>120</v>
      </c>
      <c r="C12" s="625" t="s">
        <v>662</v>
      </c>
      <c r="D12" s="313">
        <v>0</v>
      </c>
      <c r="E12" s="313">
        <v>0</v>
      </c>
      <c r="F12" s="314">
        <v>0</v>
      </c>
    </row>
    <row r="13" spans="1:6" s="104" customFormat="1" ht="12.75" hidden="1" x14ac:dyDescent="0.2">
      <c r="A13" s="403" t="s">
        <v>57</v>
      </c>
      <c r="B13" s="312" t="s">
        <v>121</v>
      </c>
      <c r="C13" s="625" t="s">
        <v>663</v>
      </c>
      <c r="D13" s="313">
        <v>0</v>
      </c>
      <c r="E13" s="313">
        <v>0</v>
      </c>
      <c r="F13" s="314">
        <v>0</v>
      </c>
    </row>
    <row r="14" spans="1:6" s="104" customFormat="1" ht="12.75" hidden="1" x14ac:dyDescent="0.2">
      <c r="A14" s="403" t="s">
        <v>58</v>
      </c>
      <c r="B14" s="312" t="s">
        <v>122</v>
      </c>
      <c r="C14" s="625" t="s">
        <v>664</v>
      </c>
      <c r="D14" s="313">
        <v>0</v>
      </c>
      <c r="E14" s="313">
        <v>0</v>
      </c>
      <c r="F14" s="314">
        <v>0</v>
      </c>
    </row>
    <row r="15" spans="1:6" s="104" customFormat="1" ht="12.75" hidden="1" x14ac:dyDescent="0.2">
      <c r="A15" s="403" t="s">
        <v>75</v>
      </c>
      <c r="B15" s="315" t="s">
        <v>272</v>
      </c>
      <c r="C15" s="625" t="s">
        <v>665</v>
      </c>
      <c r="D15" s="313">
        <v>0</v>
      </c>
      <c r="E15" s="313">
        <v>0</v>
      </c>
      <c r="F15" s="314">
        <v>0</v>
      </c>
    </row>
    <row r="16" spans="1:6" s="104" customFormat="1" ht="13.5" hidden="1" thickBot="1" x14ac:dyDescent="0.25">
      <c r="A16" s="405" t="s">
        <v>59</v>
      </c>
      <c r="B16" s="316" t="s">
        <v>273</v>
      </c>
      <c r="C16" s="626" t="s">
        <v>666</v>
      </c>
      <c r="D16" s="313"/>
      <c r="E16" s="313">
        <v>0</v>
      </c>
      <c r="F16" s="314">
        <v>0</v>
      </c>
    </row>
    <row r="17" spans="1:6" s="498" customFormat="1" ht="31.9" customHeight="1" thickBot="1" x14ac:dyDescent="0.3">
      <c r="A17" s="496" t="s">
        <v>6</v>
      </c>
      <c r="B17" s="497" t="s">
        <v>753</v>
      </c>
      <c r="C17" s="627" t="s">
        <v>667</v>
      </c>
      <c r="D17" s="507">
        <f>+D18+D19+D20+D21+D22+D10</f>
        <v>85319610</v>
      </c>
      <c r="E17" s="507">
        <f>+E18+E19+E20+E21+E22+E10</f>
        <v>125635025</v>
      </c>
      <c r="F17" s="910">
        <f>+F18+F19+F20+F21+F22+F10</f>
        <v>125635026</v>
      </c>
    </row>
    <row r="18" spans="1:6" s="104" customFormat="1" ht="12.75" x14ac:dyDescent="0.2">
      <c r="A18" s="402" t="s">
        <v>61</v>
      </c>
      <c r="B18" s="309" t="s">
        <v>124</v>
      </c>
      <c r="C18" s="624" t="s">
        <v>668</v>
      </c>
      <c r="D18" s="310">
        <f>'Z_9.mell'!D19</f>
        <v>0</v>
      </c>
      <c r="E18" s="310">
        <f>'Z_9.mell'!E19</f>
        <v>0</v>
      </c>
      <c r="F18" s="765">
        <f>'Z_9.mell'!F19</f>
        <v>0</v>
      </c>
    </row>
    <row r="19" spans="1:6" s="104" customFormat="1" ht="12.75" x14ac:dyDescent="0.2">
      <c r="A19" s="403" t="s">
        <v>62</v>
      </c>
      <c r="B19" s="312" t="s">
        <v>125</v>
      </c>
      <c r="C19" s="625" t="s">
        <v>669</v>
      </c>
      <c r="D19" s="310">
        <f>'Z_9.mell'!D20</f>
        <v>0</v>
      </c>
      <c r="E19" s="310">
        <f>'Z_9.mell'!E20</f>
        <v>0</v>
      </c>
      <c r="F19" s="765">
        <f>'Z_9.mell'!F20</f>
        <v>0</v>
      </c>
    </row>
    <row r="20" spans="1:6" s="104" customFormat="1" ht="12.75" x14ac:dyDescent="0.2">
      <c r="A20" s="403" t="s">
        <v>63</v>
      </c>
      <c r="B20" s="919" t="s">
        <v>264</v>
      </c>
      <c r="C20" s="625" t="s">
        <v>670</v>
      </c>
      <c r="D20" s="310">
        <f>'Z_9.mell'!D21</f>
        <v>0</v>
      </c>
      <c r="E20" s="310">
        <f>'Z_9.mell'!E21</f>
        <v>0</v>
      </c>
      <c r="F20" s="765">
        <f>'Z_9.mell'!F21</f>
        <v>0</v>
      </c>
    </row>
    <row r="21" spans="1:6" s="104" customFormat="1" ht="12.75" x14ac:dyDescent="0.2">
      <c r="A21" s="403" t="s">
        <v>64</v>
      </c>
      <c r="B21" s="919" t="s">
        <v>265</v>
      </c>
      <c r="C21" s="625" t="s">
        <v>671</v>
      </c>
      <c r="D21" s="310">
        <f>'Z_9.mell'!D22</f>
        <v>0</v>
      </c>
      <c r="E21" s="310">
        <f>'Z_9.mell'!E22</f>
        <v>0</v>
      </c>
      <c r="F21" s="765">
        <f>'Z_9.mell'!F22</f>
        <v>0</v>
      </c>
    </row>
    <row r="22" spans="1:6" s="104" customFormat="1" ht="12.75" x14ac:dyDescent="0.2">
      <c r="A22" s="403" t="s">
        <v>65</v>
      </c>
      <c r="B22" s="919" t="s">
        <v>248</v>
      </c>
      <c r="C22" s="625" t="s">
        <v>672</v>
      </c>
      <c r="D22" s="310">
        <f>'Z_9.mell'!D23+'Z_10.sz.mell'!D22</f>
        <v>85319610</v>
      </c>
      <c r="E22" s="310">
        <f>'Z_9.mell'!E23+'Z_10.sz.mell'!E22</f>
        <v>125635025</v>
      </c>
      <c r="F22" s="765">
        <f>'Z_9.mell'!F23+'Z_10.sz.mell'!F22</f>
        <v>125635026</v>
      </c>
    </row>
    <row r="23" spans="1:6" s="104" customFormat="1" ht="13.5" thickBot="1" x14ac:dyDescent="0.25">
      <c r="A23" s="509" t="s">
        <v>71</v>
      </c>
      <c r="B23" s="500" t="s">
        <v>127</v>
      </c>
      <c r="C23" s="628"/>
      <c r="D23" s="310">
        <f>'Z_9.mell'!D24</f>
        <v>0</v>
      </c>
      <c r="E23" s="310">
        <f>'Z_9.mell'!E24</f>
        <v>0</v>
      </c>
      <c r="F23" s="765">
        <f>'Z_9.mell'!F24</f>
        <v>0</v>
      </c>
    </row>
    <row r="24" spans="1:6" s="498" customFormat="1" ht="30" customHeight="1" thickBot="1" x14ac:dyDescent="0.3">
      <c r="A24" s="496" t="s">
        <v>7</v>
      </c>
      <c r="B24" s="502" t="s">
        <v>752</v>
      </c>
      <c r="C24" s="629" t="s">
        <v>673</v>
      </c>
      <c r="D24" s="507">
        <f>+D25+D26+D27+D28+D29</f>
        <v>0</v>
      </c>
      <c r="E24" s="507">
        <f>+E25+E26+E27+E28+E29</f>
        <v>0</v>
      </c>
      <c r="F24" s="508">
        <f>+F25+F26+F27+F28+F29</f>
        <v>0</v>
      </c>
    </row>
    <row r="25" spans="1:6" s="104" customFormat="1" ht="12.75" hidden="1" x14ac:dyDescent="0.2">
      <c r="A25" s="402" t="s">
        <v>44</v>
      </c>
      <c r="B25" s="309" t="s">
        <v>129</v>
      </c>
      <c r="C25" s="624" t="s">
        <v>674</v>
      </c>
      <c r="D25" s="310"/>
      <c r="E25" s="310">
        <v>0</v>
      </c>
      <c r="F25" s="311">
        <v>0</v>
      </c>
    </row>
    <row r="26" spans="1:6" s="104" customFormat="1" ht="12.75" hidden="1" x14ac:dyDescent="0.2">
      <c r="A26" s="403" t="s">
        <v>45</v>
      </c>
      <c r="B26" s="312" t="s">
        <v>130</v>
      </c>
      <c r="C26" s="625" t="s">
        <v>675</v>
      </c>
      <c r="D26" s="313"/>
      <c r="E26" s="313"/>
      <c r="F26" s="314"/>
    </row>
    <row r="27" spans="1:6" s="104" customFormat="1" ht="12.75" hidden="1" x14ac:dyDescent="0.2">
      <c r="A27" s="403" t="s">
        <v>46</v>
      </c>
      <c r="B27" s="312" t="s">
        <v>266</v>
      </c>
      <c r="C27" s="625" t="s">
        <v>676</v>
      </c>
      <c r="D27" s="313"/>
      <c r="E27" s="313"/>
      <c r="F27" s="314"/>
    </row>
    <row r="28" spans="1:6" s="104" customFormat="1" ht="12.75" hidden="1" x14ac:dyDescent="0.2">
      <c r="A28" s="403" t="s">
        <v>47</v>
      </c>
      <c r="B28" s="312" t="s">
        <v>267</v>
      </c>
      <c r="C28" s="625" t="s">
        <v>677</v>
      </c>
      <c r="D28" s="313"/>
      <c r="E28" s="313"/>
      <c r="F28" s="314"/>
    </row>
    <row r="29" spans="1:6" s="104" customFormat="1" ht="12.75" hidden="1" x14ac:dyDescent="0.2">
      <c r="A29" s="403" t="s">
        <v>84</v>
      </c>
      <c r="B29" s="312" t="s">
        <v>250</v>
      </c>
      <c r="C29" s="625" t="s">
        <v>678</v>
      </c>
      <c r="D29" s="313">
        <v>0</v>
      </c>
      <c r="E29" s="313">
        <v>0</v>
      </c>
      <c r="F29" s="314">
        <v>0</v>
      </c>
    </row>
    <row r="30" spans="1:6" s="501" customFormat="1" ht="13.5" hidden="1" thickBot="1" x14ac:dyDescent="0.25">
      <c r="A30" s="499" t="s">
        <v>85</v>
      </c>
      <c r="B30" s="510" t="s">
        <v>132</v>
      </c>
      <c r="C30" s="630"/>
      <c r="D30" s="495">
        <v>0</v>
      </c>
      <c r="E30" s="495">
        <v>0</v>
      </c>
      <c r="F30" s="511">
        <v>0</v>
      </c>
    </row>
    <row r="31" spans="1:6" s="505" customFormat="1" thickBot="1" x14ac:dyDescent="0.3">
      <c r="A31" s="503" t="s">
        <v>86</v>
      </c>
      <c r="B31" s="920" t="s">
        <v>751</v>
      </c>
      <c r="C31" s="631" t="s">
        <v>679</v>
      </c>
      <c r="D31" s="512">
        <f>SUM(D32:D36)</f>
        <v>0</v>
      </c>
      <c r="E31" s="512">
        <f>SUM(E32:E36)</f>
        <v>0</v>
      </c>
      <c r="F31" s="513">
        <f>SUM(F32:F36)</f>
        <v>0</v>
      </c>
    </row>
    <row r="32" spans="1:6" s="104" customFormat="1" ht="12.75" hidden="1" x14ac:dyDescent="0.2">
      <c r="A32" s="402" t="s">
        <v>133</v>
      </c>
      <c r="B32" s="309" t="s">
        <v>680</v>
      </c>
      <c r="C32" s="624" t="s">
        <v>681</v>
      </c>
      <c r="D32" s="310">
        <v>0</v>
      </c>
      <c r="E32" s="310">
        <v>0</v>
      </c>
      <c r="F32" s="311">
        <v>0</v>
      </c>
    </row>
    <row r="33" spans="1:6" s="104" customFormat="1" ht="12.75" hidden="1" x14ac:dyDescent="0.2">
      <c r="A33" s="403" t="s">
        <v>134</v>
      </c>
      <c r="B33" s="312" t="s">
        <v>682</v>
      </c>
      <c r="C33" s="625" t="s">
        <v>683</v>
      </c>
      <c r="D33" s="313">
        <v>0</v>
      </c>
      <c r="E33" s="313">
        <v>0</v>
      </c>
      <c r="F33" s="314">
        <v>0</v>
      </c>
    </row>
    <row r="34" spans="1:6" s="104" customFormat="1" ht="12.75" hidden="1" x14ac:dyDescent="0.2">
      <c r="A34" s="403" t="s">
        <v>135</v>
      </c>
      <c r="B34" s="312" t="s">
        <v>684</v>
      </c>
      <c r="C34" s="625" t="s">
        <v>685</v>
      </c>
      <c r="D34" s="313">
        <v>0</v>
      </c>
      <c r="E34" s="313">
        <v>0</v>
      </c>
      <c r="F34" s="314">
        <v>0</v>
      </c>
    </row>
    <row r="35" spans="1:6" s="104" customFormat="1" ht="12.75" hidden="1" x14ac:dyDescent="0.2">
      <c r="A35" s="403" t="s">
        <v>136</v>
      </c>
      <c r="B35" s="312" t="s">
        <v>738</v>
      </c>
      <c r="C35" s="625" t="s">
        <v>686</v>
      </c>
      <c r="D35" s="313"/>
      <c r="E35" s="313"/>
      <c r="F35" s="314"/>
    </row>
    <row r="36" spans="1:6" s="104" customFormat="1" ht="13.5" hidden="1" thickBot="1" x14ac:dyDescent="0.25">
      <c r="A36" s="403" t="s">
        <v>362</v>
      </c>
      <c r="B36" s="312" t="s">
        <v>139</v>
      </c>
      <c r="C36" s="625" t="s">
        <v>687</v>
      </c>
      <c r="D36" s="313">
        <v>0</v>
      </c>
      <c r="E36" s="313">
        <v>0</v>
      </c>
      <c r="F36" s="314">
        <v>0</v>
      </c>
    </row>
    <row r="37" spans="1:6" s="498" customFormat="1" thickBot="1" x14ac:dyDescent="0.3">
      <c r="A37" s="496" t="s">
        <v>9</v>
      </c>
      <c r="B37" s="502" t="s">
        <v>750</v>
      </c>
      <c r="C37" s="629" t="s">
        <v>688</v>
      </c>
      <c r="D37" s="507">
        <f>SUM(D38:D48)</f>
        <v>0</v>
      </c>
      <c r="E37" s="507">
        <f>'Z_9.mell'!E38+'Z_10.sz.mell'!E37</f>
        <v>7304196</v>
      </c>
      <c r="F37" s="910">
        <f>'Z_9.mell'!F38+'Z_10.sz.mell'!F37</f>
        <v>7837793</v>
      </c>
    </row>
    <row r="38" spans="1:6" s="104" customFormat="1" ht="12.75" hidden="1" x14ac:dyDescent="0.2">
      <c r="A38" s="402" t="s">
        <v>48</v>
      </c>
      <c r="B38" s="309" t="s">
        <v>142</v>
      </c>
      <c r="C38" s="624" t="s">
        <v>689</v>
      </c>
      <c r="D38" s="310"/>
      <c r="E38" s="310">
        <v>0</v>
      </c>
      <c r="F38" s="311">
        <v>0</v>
      </c>
    </row>
    <row r="39" spans="1:6" s="104" customFormat="1" ht="12.75" hidden="1" x14ac:dyDescent="0.2">
      <c r="A39" s="403" t="s">
        <v>49</v>
      </c>
      <c r="B39" s="312" t="s">
        <v>143</v>
      </c>
      <c r="C39" s="625" t="s">
        <v>690</v>
      </c>
      <c r="D39" s="313"/>
      <c r="E39" s="313"/>
      <c r="F39" s="314"/>
    </row>
    <row r="40" spans="1:6" s="104" customFormat="1" ht="12.75" hidden="1" x14ac:dyDescent="0.2">
      <c r="A40" s="403" t="s">
        <v>50</v>
      </c>
      <c r="B40" s="312" t="s">
        <v>144</v>
      </c>
      <c r="C40" s="625" t="s">
        <v>691</v>
      </c>
      <c r="D40" s="313"/>
      <c r="E40" s="313"/>
      <c r="F40" s="314"/>
    </row>
    <row r="41" spans="1:6" s="104" customFormat="1" ht="12.75" hidden="1" x14ac:dyDescent="0.2">
      <c r="A41" s="403" t="s">
        <v>88</v>
      </c>
      <c r="B41" s="312" t="s">
        <v>145</v>
      </c>
      <c r="C41" s="625" t="s">
        <v>692</v>
      </c>
      <c r="D41" s="313"/>
      <c r="E41" s="313"/>
      <c r="F41" s="314"/>
    </row>
    <row r="42" spans="1:6" s="104" customFormat="1" ht="12.75" hidden="1" x14ac:dyDescent="0.2">
      <c r="A42" s="403" t="s">
        <v>89</v>
      </c>
      <c r="B42" s="312" t="s">
        <v>146</v>
      </c>
      <c r="C42" s="625" t="s">
        <v>693</v>
      </c>
      <c r="D42" s="313"/>
      <c r="E42" s="313"/>
      <c r="F42" s="314"/>
    </row>
    <row r="43" spans="1:6" s="104" customFormat="1" ht="12.75" hidden="1" x14ac:dyDescent="0.2">
      <c r="A43" s="403" t="s">
        <v>90</v>
      </c>
      <c r="B43" s="312" t="s">
        <v>147</v>
      </c>
      <c r="C43" s="625" t="s">
        <v>694</v>
      </c>
      <c r="D43" s="313"/>
      <c r="E43" s="313"/>
      <c r="F43" s="314"/>
    </row>
    <row r="44" spans="1:6" s="104" customFormat="1" ht="12.75" hidden="1" x14ac:dyDescent="0.2">
      <c r="A44" s="403" t="s">
        <v>91</v>
      </c>
      <c r="B44" s="312" t="s">
        <v>148</v>
      </c>
      <c r="C44" s="625" t="s">
        <v>695</v>
      </c>
      <c r="D44" s="313"/>
      <c r="E44" s="313"/>
      <c r="F44" s="314"/>
    </row>
    <row r="45" spans="1:6" s="104" customFormat="1" ht="12.75" hidden="1" x14ac:dyDescent="0.2">
      <c r="A45" s="403" t="s">
        <v>92</v>
      </c>
      <c r="B45" s="312" t="s">
        <v>365</v>
      </c>
      <c r="C45" s="625" t="s">
        <v>696</v>
      </c>
      <c r="D45" s="313">
        <v>0</v>
      </c>
      <c r="E45" s="869"/>
      <c r="F45" s="912"/>
    </row>
    <row r="46" spans="1:6" s="104" customFormat="1" ht="12.75" hidden="1" x14ac:dyDescent="0.2">
      <c r="A46" s="403" t="s">
        <v>140</v>
      </c>
      <c r="B46" s="312" t="s">
        <v>150</v>
      </c>
      <c r="C46" s="625" t="s">
        <v>697</v>
      </c>
      <c r="D46" s="322">
        <v>0</v>
      </c>
      <c r="E46" s="322"/>
      <c r="F46" s="323">
        <v>0</v>
      </c>
    </row>
    <row r="47" spans="1:6" s="104" customFormat="1" ht="12.75" hidden="1" x14ac:dyDescent="0.2">
      <c r="A47" s="405" t="s">
        <v>141</v>
      </c>
      <c r="B47" s="319" t="s">
        <v>276</v>
      </c>
      <c r="C47" s="626" t="s">
        <v>698</v>
      </c>
      <c r="D47" s="324"/>
      <c r="E47" s="324">
        <v>0</v>
      </c>
      <c r="F47" s="325">
        <v>0</v>
      </c>
    </row>
    <row r="48" spans="1:6" s="104" customFormat="1" ht="13.5" hidden="1" thickBot="1" x14ac:dyDescent="0.25">
      <c r="A48" s="405" t="s">
        <v>275</v>
      </c>
      <c r="B48" s="316" t="s">
        <v>151</v>
      </c>
      <c r="C48" s="626" t="s">
        <v>699</v>
      </c>
      <c r="D48" s="324">
        <v>0</v>
      </c>
      <c r="E48" s="324">
        <v>0</v>
      </c>
      <c r="F48" s="325">
        <v>0</v>
      </c>
    </row>
    <row r="49" spans="1:6" s="498" customFormat="1" thickBot="1" x14ac:dyDescent="0.3">
      <c r="A49" s="496" t="s">
        <v>10</v>
      </c>
      <c r="B49" s="502" t="s">
        <v>749</v>
      </c>
      <c r="C49" s="629" t="s">
        <v>700</v>
      </c>
      <c r="D49" s="507">
        <f>SUM(D50:D54)</f>
        <v>0</v>
      </c>
      <c r="E49" s="507">
        <f>SUM(E50:E54)</f>
        <v>0</v>
      </c>
      <c r="F49" s="508">
        <f>SUM(F50:F54)</f>
        <v>0</v>
      </c>
    </row>
    <row r="50" spans="1:6" s="104" customFormat="1" ht="12.75" hidden="1" x14ac:dyDescent="0.2">
      <c r="A50" s="402" t="s">
        <v>51</v>
      </c>
      <c r="B50" s="309" t="s">
        <v>156</v>
      </c>
      <c r="C50" s="624" t="s">
        <v>701</v>
      </c>
      <c r="D50" s="326"/>
      <c r="E50" s="326"/>
      <c r="F50" s="327"/>
    </row>
    <row r="51" spans="1:6" s="104" customFormat="1" ht="12.75" hidden="1" x14ac:dyDescent="0.2">
      <c r="A51" s="403" t="s">
        <v>52</v>
      </c>
      <c r="B51" s="312" t="s">
        <v>157</v>
      </c>
      <c r="C51" s="625" t="s">
        <v>702</v>
      </c>
      <c r="D51" s="322">
        <v>0</v>
      </c>
      <c r="E51" s="322">
        <v>0</v>
      </c>
      <c r="F51" s="323">
        <v>0</v>
      </c>
    </row>
    <row r="52" spans="1:6" s="104" customFormat="1" ht="12.75" hidden="1" x14ac:dyDescent="0.2">
      <c r="A52" s="403" t="s">
        <v>153</v>
      </c>
      <c r="B52" s="312" t="s">
        <v>158</v>
      </c>
      <c r="C52" s="625" t="s">
        <v>703</v>
      </c>
      <c r="D52" s="322"/>
      <c r="E52" s="322"/>
      <c r="F52" s="323"/>
    </row>
    <row r="53" spans="1:6" s="104" customFormat="1" ht="12.75" hidden="1" x14ac:dyDescent="0.2">
      <c r="A53" s="403" t="s">
        <v>154</v>
      </c>
      <c r="B53" s="312" t="s">
        <v>159</v>
      </c>
      <c r="C53" s="625" t="s">
        <v>704</v>
      </c>
      <c r="D53" s="322"/>
      <c r="E53" s="322">
        <v>0</v>
      </c>
      <c r="F53" s="323">
        <v>0</v>
      </c>
    </row>
    <row r="54" spans="1:6" s="104" customFormat="1" ht="12.75" hidden="1" x14ac:dyDescent="0.2">
      <c r="A54" s="403" t="s">
        <v>155</v>
      </c>
      <c r="B54" s="315" t="s">
        <v>160</v>
      </c>
      <c r="C54" s="625" t="s">
        <v>705</v>
      </c>
      <c r="D54" s="322"/>
      <c r="E54" s="322"/>
      <c r="F54" s="323"/>
    </row>
    <row r="55" spans="1:6" s="498" customFormat="1" thickBot="1" x14ac:dyDescent="0.3">
      <c r="A55" s="614" t="s">
        <v>93</v>
      </c>
      <c r="B55" s="615" t="s">
        <v>748</v>
      </c>
      <c r="C55" s="632" t="s">
        <v>706</v>
      </c>
      <c r="D55" s="616">
        <f>SUM(D56:D58)</f>
        <v>0</v>
      </c>
      <c r="E55" s="616">
        <f>SUM(E56:E58)</f>
        <v>0</v>
      </c>
      <c r="F55" s="617">
        <f>SUM(F56:F58)</f>
        <v>0</v>
      </c>
    </row>
    <row r="56" spans="1:6" s="104" customFormat="1" ht="25.5" hidden="1" x14ac:dyDescent="0.2">
      <c r="A56" s="402" t="s">
        <v>53</v>
      </c>
      <c r="B56" s="309" t="s">
        <v>162</v>
      </c>
      <c r="C56" s="624" t="s">
        <v>707</v>
      </c>
      <c r="D56" s="310"/>
      <c r="E56" s="310"/>
      <c r="F56" s="311"/>
    </row>
    <row r="57" spans="1:6" s="104" customFormat="1" ht="25.5" hidden="1" x14ac:dyDescent="0.2">
      <c r="A57" s="403" t="s">
        <v>54</v>
      </c>
      <c r="B57" s="312" t="s">
        <v>268</v>
      </c>
      <c r="C57" s="625" t="s">
        <v>708</v>
      </c>
      <c r="D57" s="313">
        <v>0</v>
      </c>
      <c r="E57" s="313">
        <v>0</v>
      </c>
      <c r="F57" s="314">
        <v>0</v>
      </c>
    </row>
    <row r="58" spans="1:6" s="104" customFormat="1" ht="12.75" hidden="1" x14ac:dyDescent="0.2">
      <c r="A58" s="403" t="s">
        <v>165</v>
      </c>
      <c r="B58" s="312" t="s">
        <v>163</v>
      </c>
      <c r="C58" s="625" t="s">
        <v>709</v>
      </c>
      <c r="D58" s="313"/>
      <c r="E58" s="313">
        <v>0</v>
      </c>
      <c r="F58" s="314">
        <v>0</v>
      </c>
    </row>
    <row r="59" spans="1:6" s="501" customFormat="1" ht="13.5" hidden="1" thickBot="1" x14ac:dyDescent="0.25">
      <c r="A59" s="499" t="s">
        <v>166</v>
      </c>
      <c r="B59" s="500" t="s">
        <v>164</v>
      </c>
      <c r="C59" s="630"/>
      <c r="D59" s="495"/>
      <c r="E59" s="495"/>
      <c r="F59" s="511"/>
    </row>
    <row r="60" spans="1:6" s="498" customFormat="1" thickBot="1" x14ac:dyDescent="0.3">
      <c r="A60" s="496" t="s">
        <v>12</v>
      </c>
      <c r="B60" s="497" t="s">
        <v>747</v>
      </c>
      <c r="C60" s="627" t="s">
        <v>710</v>
      </c>
      <c r="D60" s="507">
        <f>SUM(D61:D63)</f>
        <v>0</v>
      </c>
      <c r="E60" s="507">
        <f>SUM(E61:E63)</f>
        <v>0</v>
      </c>
      <c r="F60" s="508">
        <f>SUM(F61:F63)</f>
        <v>0</v>
      </c>
    </row>
    <row r="61" spans="1:6" s="104" customFormat="1" ht="25.5" hidden="1" x14ac:dyDescent="0.2">
      <c r="A61" s="402" t="s">
        <v>94</v>
      </c>
      <c r="B61" s="309" t="s">
        <v>169</v>
      </c>
      <c r="C61" s="624" t="s">
        <v>711</v>
      </c>
      <c r="D61" s="322"/>
      <c r="E61" s="322"/>
      <c r="F61" s="323"/>
    </row>
    <row r="62" spans="1:6" s="104" customFormat="1" ht="25.5" hidden="1" x14ac:dyDescent="0.2">
      <c r="A62" s="403" t="s">
        <v>95</v>
      </c>
      <c r="B62" s="315" t="s">
        <v>269</v>
      </c>
      <c r="C62" s="625" t="s">
        <v>712</v>
      </c>
      <c r="D62" s="322"/>
      <c r="E62" s="322">
        <v>0</v>
      </c>
      <c r="F62" s="323">
        <v>0</v>
      </c>
    </row>
    <row r="63" spans="1:6" s="104" customFormat="1" ht="12.75" hidden="1" x14ac:dyDescent="0.2">
      <c r="A63" s="403" t="s">
        <v>115</v>
      </c>
      <c r="B63" s="312" t="s">
        <v>170</v>
      </c>
      <c r="C63" s="625" t="s">
        <v>713</v>
      </c>
      <c r="D63" s="322"/>
      <c r="E63" s="322"/>
      <c r="F63" s="323"/>
    </row>
    <row r="64" spans="1:6" s="501" customFormat="1" ht="13.5" hidden="1" thickBot="1" x14ac:dyDescent="0.25">
      <c r="A64" s="499" t="s">
        <v>168</v>
      </c>
      <c r="B64" s="500" t="s">
        <v>171</v>
      </c>
      <c r="C64" s="630"/>
      <c r="D64" s="494"/>
      <c r="E64" s="494"/>
      <c r="F64" s="514"/>
    </row>
    <row r="65" spans="1:6" s="505" customFormat="1" thickBot="1" x14ac:dyDescent="0.3">
      <c r="A65" s="503" t="s">
        <v>310</v>
      </c>
      <c r="B65" s="504" t="s">
        <v>746</v>
      </c>
      <c r="C65" s="631" t="s">
        <v>739</v>
      </c>
      <c r="D65" s="512">
        <f>D17+D24+D31+D37+D49+D55+D60</f>
        <v>85319610</v>
      </c>
      <c r="E65" s="512">
        <f>E17+E24+E31+E37+E49+E55+E60</f>
        <v>132939221</v>
      </c>
      <c r="F65" s="913">
        <f>F17+F24+F31+F37+F49+F55+F60</f>
        <v>133472819</v>
      </c>
    </row>
    <row r="66" spans="1:6" s="104" customFormat="1" ht="13.5" thickBot="1" x14ac:dyDescent="0.25">
      <c r="A66" s="416" t="s">
        <v>173</v>
      </c>
      <c r="B66" s="317" t="s">
        <v>745</v>
      </c>
      <c r="C66" s="633" t="s">
        <v>715</v>
      </c>
      <c r="D66" s="307">
        <f>SUM(D67:D69)</f>
        <v>0</v>
      </c>
      <c r="E66" s="307">
        <f>SUM(E67:E69)</f>
        <v>0</v>
      </c>
      <c r="F66" s="308">
        <f>SUM(F67:F69)</f>
        <v>0</v>
      </c>
    </row>
    <row r="67" spans="1:6" s="104" customFormat="1" ht="12.75" hidden="1" x14ac:dyDescent="0.2">
      <c r="A67" s="402" t="s">
        <v>201</v>
      </c>
      <c r="B67" s="309" t="s">
        <v>175</v>
      </c>
      <c r="C67" s="624" t="s">
        <v>716</v>
      </c>
      <c r="D67" s="322"/>
      <c r="E67" s="322"/>
      <c r="F67" s="323"/>
    </row>
    <row r="68" spans="1:6" s="104" customFormat="1" ht="12.75" hidden="1" x14ac:dyDescent="0.2">
      <c r="A68" s="403" t="s">
        <v>210</v>
      </c>
      <c r="B68" s="312" t="s">
        <v>176</v>
      </c>
      <c r="C68" s="625" t="s">
        <v>717</v>
      </c>
      <c r="D68" s="322"/>
      <c r="E68" s="322"/>
      <c r="F68" s="323"/>
    </row>
    <row r="69" spans="1:6" s="104" customFormat="1" ht="13.5" hidden="1" thickBot="1" x14ac:dyDescent="0.25">
      <c r="A69" s="405" t="s">
        <v>211</v>
      </c>
      <c r="B69" s="328" t="s">
        <v>297</v>
      </c>
      <c r="C69" s="626" t="s">
        <v>718</v>
      </c>
      <c r="D69" s="322"/>
      <c r="E69" s="322"/>
      <c r="F69" s="323"/>
    </row>
    <row r="70" spans="1:6" s="104" customFormat="1" ht="13.5" thickBot="1" x14ac:dyDescent="0.25">
      <c r="A70" s="416" t="s">
        <v>178</v>
      </c>
      <c r="B70" s="317" t="s">
        <v>744</v>
      </c>
      <c r="C70" s="633" t="s">
        <v>719</v>
      </c>
      <c r="D70" s="307">
        <f>SUM(D71:D74)</f>
        <v>0</v>
      </c>
      <c r="E70" s="307">
        <f>SUM(E71:E74)</f>
        <v>0</v>
      </c>
      <c r="F70" s="308">
        <f>SUM(F71:F74)</f>
        <v>0</v>
      </c>
    </row>
    <row r="71" spans="1:6" s="104" customFormat="1" ht="12.75" hidden="1" x14ac:dyDescent="0.2">
      <c r="A71" s="402" t="s">
        <v>76</v>
      </c>
      <c r="B71" s="309" t="s">
        <v>180</v>
      </c>
      <c r="C71" s="624" t="s">
        <v>720</v>
      </c>
      <c r="D71" s="322"/>
      <c r="E71" s="322"/>
      <c r="F71" s="323"/>
    </row>
    <row r="72" spans="1:6" s="104" customFormat="1" ht="12.75" hidden="1" x14ac:dyDescent="0.2">
      <c r="A72" s="403" t="s">
        <v>77</v>
      </c>
      <c r="B72" s="309" t="s">
        <v>371</v>
      </c>
      <c r="C72" s="624" t="s">
        <v>721</v>
      </c>
      <c r="D72" s="322"/>
      <c r="E72" s="322"/>
      <c r="F72" s="323"/>
    </row>
    <row r="73" spans="1:6" s="104" customFormat="1" ht="12.75" hidden="1" x14ac:dyDescent="0.2">
      <c r="A73" s="403" t="s">
        <v>202</v>
      </c>
      <c r="B73" s="309" t="s">
        <v>181</v>
      </c>
      <c r="C73" s="624" t="s">
        <v>722</v>
      </c>
      <c r="D73" s="322"/>
      <c r="E73" s="322"/>
      <c r="F73" s="323"/>
    </row>
    <row r="74" spans="1:6" s="104" customFormat="1" ht="13.5" hidden="1" thickBot="1" x14ac:dyDescent="0.25">
      <c r="A74" s="405" t="s">
        <v>203</v>
      </c>
      <c r="B74" s="329" t="s">
        <v>372</v>
      </c>
      <c r="C74" s="634" t="s">
        <v>723</v>
      </c>
      <c r="D74" s="322"/>
      <c r="E74" s="322"/>
      <c r="F74" s="323"/>
    </row>
    <row r="75" spans="1:6" s="104" customFormat="1" ht="13.5" thickBot="1" x14ac:dyDescent="0.25">
      <c r="A75" s="416" t="s">
        <v>182</v>
      </c>
      <c r="B75" s="317" t="s">
        <v>743</v>
      </c>
      <c r="C75" s="633" t="s">
        <v>724</v>
      </c>
      <c r="D75" s="307">
        <f>SUM(D76:D77)</f>
        <v>291992</v>
      </c>
      <c r="E75" s="307">
        <f>SUM(E76:E77)</f>
        <v>291992</v>
      </c>
      <c r="F75" s="308">
        <f>SUM(F76:F77)</f>
        <v>291992</v>
      </c>
    </row>
    <row r="76" spans="1:6" s="104" customFormat="1" ht="12.75" x14ac:dyDescent="0.2">
      <c r="A76" s="402" t="s">
        <v>204</v>
      </c>
      <c r="B76" s="309" t="s">
        <v>184</v>
      </c>
      <c r="C76" s="624" t="s">
        <v>725</v>
      </c>
      <c r="D76" s="878">
        <f>'Z_9.mell'!D78+'Z_10.sz.mell'!D77</f>
        <v>291992</v>
      </c>
      <c r="E76" s="878">
        <f>'Z_9.mell'!E78+'Z_10.sz.mell'!E77</f>
        <v>291992</v>
      </c>
      <c r="F76" s="916">
        <f>'Z_9.mell'!F78+'Z_10.sz.mell'!F77</f>
        <v>291992</v>
      </c>
    </row>
    <row r="77" spans="1:6" s="104" customFormat="1" ht="13.5" thickBot="1" x14ac:dyDescent="0.25">
      <c r="A77" s="405" t="s">
        <v>205</v>
      </c>
      <c r="B77" s="316" t="s">
        <v>185</v>
      </c>
      <c r="C77" s="626" t="s">
        <v>726</v>
      </c>
      <c r="D77" s="322"/>
      <c r="E77" s="322"/>
      <c r="F77" s="323"/>
    </row>
    <row r="78" spans="1:6" s="498" customFormat="1" ht="30.75" thickBot="1" x14ac:dyDescent="0.3">
      <c r="A78" s="506" t="s">
        <v>186</v>
      </c>
      <c r="B78" s="497" t="s">
        <v>742</v>
      </c>
      <c r="C78" s="627" t="s">
        <v>714</v>
      </c>
      <c r="D78" s="507">
        <f>D66+D70+D75+D81+D80+D79</f>
        <v>291992</v>
      </c>
      <c r="E78" s="507">
        <f>E66+E70+E75+E81+E80+E79</f>
        <v>291992</v>
      </c>
      <c r="F78" s="910">
        <f>F66+F70+F75+F81+F80+F79</f>
        <v>291992</v>
      </c>
    </row>
    <row r="79" spans="1:6" s="104" customFormat="1" ht="12.75" hidden="1" x14ac:dyDescent="0.2">
      <c r="A79" s="402" t="s">
        <v>206</v>
      </c>
      <c r="B79" s="309" t="s">
        <v>188</v>
      </c>
      <c r="C79" s="624" t="s">
        <v>727</v>
      </c>
      <c r="D79" s="322"/>
      <c r="E79" s="322">
        <v>0</v>
      </c>
      <c r="F79" s="323">
        <v>0</v>
      </c>
    </row>
    <row r="80" spans="1:6" s="104" customFormat="1" ht="12.75" hidden="1" x14ac:dyDescent="0.2">
      <c r="A80" s="403" t="s">
        <v>207</v>
      </c>
      <c r="B80" s="312" t="s">
        <v>189</v>
      </c>
      <c r="C80" s="625" t="s">
        <v>728</v>
      </c>
      <c r="D80" s="322"/>
      <c r="E80" s="322"/>
      <c r="F80" s="323"/>
    </row>
    <row r="81" spans="1:6" s="104" customFormat="1" ht="13.5" hidden="1" thickBot="1" x14ac:dyDescent="0.25">
      <c r="A81" s="405" t="s">
        <v>208</v>
      </c>
      <c r="B81" s="316" t="s">
        <v>373</v>
      </c>
      <c r="C81" s="626" t="s">
        <v>729</v>
      </c>
      <c r="D81" s="322"/>
      <c r="E81" s="322"/>
      <c r="F81" s="323"/>
    </row>
    <row r="82" spans="1:6" s="498" customFormat="1" thickBot="1" x14ac:dyDescent="0.3">
      <c r="A82" s="506" t="s">
        <v>190</v>
      </c>
      <c r="B82" s="497" t="s">
        <v>741</v>
      </c>
      <c r="C82" s="627" t="s">
        <v>730</v>
      </c>
      <c r="D82" s="507">
        <f>SUM(D83:D86)</f>
        <v>0</v>
      </c>
      <c r="E82" s="507">
        <f>SUM(E83:E86)</f>
        <v>0</v>
      </c>
      <c r="F82" s="508">
        <f>SUM(F83:F86)</f>
        <v>0</v>
      </c>
    </row>
    <row r="83" spans="1:6" s="104" customFormat="1" ht="12.75" hidden="1" x14ac:dyDescent="0.2">
      <c r="A83" s="417" t="s">
        <v>191</v>
      </c>
      <c r="B83" s="309" t="s">
        <v>192</v>
      </c>
      <c r="C83" s="624" t="s">
        <v>731</v>
      </c>
      <c r="D83" s="322"/>
      <c r="E83" s="322"/>
      <c r="F83" s="323"/>
    </row>
    <row r="84" spans="1:6" s="104" customFormat="1" ht="12.75" hidden="1" x14ac:dyDescent="0.2">
      <c r="A84" s="418" t="s">
        <v>193</v>
      </c>
      <c r="B84" s="312" t="s">
        <v>194</v>
      </c>
      <c r="C84" s="625" t="s">
        <v>732</v>
      </c>
      <c r="D84" s="322"/>
      <c r="E84" s="322"/>
      <c r="F84" s="323"/>
    </row>
    <row r="85" spans="1:6" s="104" customFormat="1" ht="12.75" hidden="1" x14ac:dyDescent="0.2">
      <c r="A85" s="418" t="s">
        <v>195</v>
      </c>
      <c r="B85" s="312" t="s">
        <v>196</v>
      </c>
      <c r="C85" s="625" t="s">
        <v>733</v>
      </c>
      <c r="D85" s="322"/>
      <c r="E85" s="322"/>
      <c r="F85" s="323"/>
    </row>
    <row r="86" spans="1:6" s="104" customFormat="1" ht="13.5" hidden="1" thickBot="1" x14ac:dyDescent="0.25">
      <c r="A86" s="419" t="s">
        <v>197</v>
      </c>
      <c r="B86" s="316" t="s">
        <v>198</v>
      </c>
      <c r="C86" s="626" t="s">
        <v>734</v>
      </c>
      <c r="D86" s="322"/>
      <c r="E86" s="322"/>
      <c r="F86" s="323"/>
    </row>
    <row r="87" spans="1:6" s="498" customFormat="1" ht="29.25" thickBot="1" x14ac:dyDescent="0.3">
      <c r="A87" s="506" t="s">
        <v>19</v>
      </c>
      <c r="B87" s="497" t="s">
        <v>200</v>
      </c>
      <c r="C87" s="627" t="s">
        <v>735</v>
      </c>
      <c r="D87" s="518"/>
      <c r="E87" s="518"/>
      <c r="F87" s="519"/>
    </row>
    <row r="88" spans="1:6" s="498" customFormat="1" thickBot="1" x14ac:dyDescent="0.3">
      <c r="A88" s="506" t="s">
        <v>20</v>
      </c>
      <c r="B88" s="497" t="s">
        <v>309</v>
      </c>
      <c r="C88" s="627" t="s">
        <v>736</v>
      </c>
      <c r="D88" s="518"/>
      <c r="E88" s="518"/>
      <c r="F88" s="519"/>
    </row>
    <row r="89" spans="1:6" s="517" customFormat="1" ht="30" thickBot="1" x14ac:dyDescent="0.25">
      <c r="A89" s="506" t="s">
        <v>212</v>
      </c>
      <c r="B89" s="515" t="s">
        <v>740</v>
      </c>
      <c r="C89" s="627" t="s">
        <v>737</v>
      </c>
      <c r="D89" s="516">
        <f>D78+D82+D87+D88</f>
        <v>291992</v>
      </c>
      <c r="E89" s="516">
        <f>E78+E82+E87+E88</f>
        <v>291992</v>
      </c>
      <c r="F89" s="914">
        <f>F78+F82+F87+F88</f>
        <v>291992</v>
      </c>
    </row>
    <row r="90" spans="1:6" s="517" customFormat="1" thickBot="1" x14ac:dyDescent="0.25">
      <c r="A90" s="558" t="s">
        <v>311</v>
      </c>
      <c r="B90" s="559" t="s">
        <v>818</v>
      </c>
      <c r="C90" s="635"/>
      <c r="D90" s="516">
        <f>+D65+D89</f>
        <v>85611602</v>
      </c>
      <c r="E90" s="516">
        <f>+E65+E89</f>
        <v>133231213</v>
      </c>
      <c r="F90" s="914">
        <f>+F65+F89</f>
        <v>133764811</v>
      </c>
    </row>
    <row r="91" spans="1:6" s="104" customFormat="1" ht="15.2" customHeight="1" x14ac:dyDescent="0.2">
      <c r="A91" s="330"/>
      <c r="B91" s="331"/>
      <c r="C91" s="330"/>
      <c r="D91" s="332"/>
    </row>
    <row r="92" spans="1:6" s="301" customFormat="1" ht="16.5" customHeight="1" x14ac:dyDescent="0.2">
      <c r="A92" s="1069" t="s">
        <v>27</v>
      </c>
      <c r="B92" s="1069"/>
      <c r="C92" s="1069"/>
      <c r="D92" s="1069"/>
      <c r="E92" s="1069"/>
      <c r="F92" s="1069"/>
    </row>
    <row r="93" spans="1:6" s="301" customFormat="1" ht="16.5" customHeight="1" thickBot="1" x14ac:dyDescent="0.3">
      <c r="A93" s="1071" t="s">
        <v>79</v>
      </c>
      <c r="B93" s="1071"/>
      <c r="C93" s="636"/>
      <c r="D93" s="34"/>
      <c r="F93" s="34" t="str">
        <f>F6</f>
        <v xml:space="preserve"> Forintban</v>
      </c>
    </row>
    <row r="94" spans="1:6" s="301" customFormat="1" ht="12.75" x14ac:dyDescent="0.2">
      <c r="A94" s="1060" t="s">
        <v>43</v>
      </c>
      <c r="B94" s="1062" t="s">
        <v>349</v>
      </c>
      <c r="C94" s="1062" t="s">
        <v>659</v>
      </c>
      <c r="D94" s="1075" t="str">
        <f>+CONCATENATE(LEFT(Z_ÖSSZEFÜGGÉSEK!A6,4),". évi")</f>
        <v>2025. évi</v>
      </c>
      <c r="E94" s="1076"/>
      <c r="F94" s="1077"/>
    </row>
    <row r="95" spans="1:6" s="301" customFormat="1" ht="26.25" thickBot="1" x14ac:dyDescent="0.25">
      <c r="A95" s="1061"/>
      <c r="B95" s="1063"/>
      <c r="C95" s="1063"/>
      <c r="D95" s="302" t="s">
        <v>347</v>
      </c>
      <c r="E95" s="303" t="s">
        <v>348</v>
      </c>
      <c r="F95" s="304" t="str">
        <f>CONCATENATE(F8)</f>
        <v>2025. XII. 31.
teljesítés</v>
      </c>
    </row>
    <row r="96" spans="1:6" s="104" customFormat="1" ht="12" customHeight="1" thickBot="1" x14ac:dyDescent="0.25">
      <c r="A96" s="333" t="s">
        <v>314</v>
      </c>
      <c r="B96" s="334" t="s">
        <v>315</v>
      </c>
      <c r="C96" s="300" t="s">
        <v>316</v>
      </c>
      <c r="D96" s="334" t="s">
        <v>318</v>
      </c>
      <c r="E96" s="334" t="s">
        <v>317</v>
      </c>
      <c r="F96" s="915" t="s">
        <v>319</v>
      </c>
    </row>
    <row r="97" spans="1:6" s="301" customFormat="1" ht="13.5" thickBot="1" x14ac:dyDescent="0.25">
      <c r="A97" s="299" t="s">
        <v>5</v>
      </c>
      <c r="B97" s="335" t="s">
        <v>781</v>
      </c>
      <c r="C97" s="300"/>
      <c r="D97" s="336">
        <f>D98+D99+D100+D101+D102</f>
        <v>83706602</v>
      </c>
      <c r="E97" s="804">
        <f>E98+E99+E100</f>
        <v>125125237</v>
      </c>
      <c r="F97" s="804">
        <f>F98+F99+F100+F101+F102</f>
        <v>124661209</v>
      </c>
    </row>
    <row r="98" spans="1:6" s="522" customFormat="1" ht="15" x14ac:dyDescent="0.2">
      <c r="A98" s="521" t="s">
        <v>55</v>
      </c>
      <c r="B98" s="879" t="s">
        <v>28</v>
      </c>
      <c r="C98" s="880" t="s">
        <v>755</v>
      </c>
      <c r="D98" s="878">
        <f>'Z_10.sz.mell'!D95+'Z_9.mell'!D96</f>
        <v>69582875</v>
      </c>
      <c r="E98" s="878">
        <f>'Z_10.sz.mell'!E95+'Z_9.mell'!E96</f>
        <v>88701942</v>
      </c>
      <c r="F98" s="916">
        <f>'Z_10.sz.mell'!F95+'Z_9.mell'!F96</f>
        <v>88701942</v>
      </c>
    </row>
    <row r="99" spans="1:6" s="522" customFormat="1" ht="15" x14ac:dyDescent="0.2">
      <c r="A99" s="523" t="s">
        <v>56</v>
      </c>
      <c r="B99" s="885" t="s">
        <v>96</v>
      </c>
      <c r="C99" s="882" t="s">
        <v>756</v>
      </c>
      <c r="D99" s="1016">
        <f>'Z_10.sz.mell'!D96+'Z_9.mell'!D97</f>
        <v>7932368</v>
      </c>
      <c r="E99" s="1016">
        <f>'Z_10.sz.mell'!E96+'Z_9.mell'!E97</f>
        <v>10571501</v>
      </c>
      <c r="F99" s="1017">
        <f>'Z_10.sz.mell'!F96+'Z_9.mell'!F97</f>
        <v>10571501</v>
      </c>
    </row>
    <row r="100" spans="1:6" s="522" customFormat="1" ht="16.899999999999999" customHeight="1" x14ac:dyDescent="0.2">
      <c r="A100" s="523" t="s">
        <v>57</v>
      </c>
      <c r="B100" s="881" t="s">
        <v>74</v>
      </c>
      <c r="C100" s="883" t="s">
        <v>757</v>
      </c>
      <c r="D100" s="871">
        <f>'Z_9.mell'!D98+'Z_10.sz.mell'!D97</f>
        <v>6191359</v>
      </c>
      <c r="E100" s="871">
        <f>'Z_9.mell'!E98+'Z_10.sz.mell'!E97</f>
        <v>25851794</v>
      </c>
      <c r="F100" s="911">
        <f>'Z_9.mell'!F98+'Z_10.sz.mell'!F97</f>
        <v>25387766</v>
      </c>
    </row>
    <row r="101" spans="1:6" s="522" customFormat="1" ht="16.899999999999999" customHeight="1" x14ac:dyDescent="0.2">
      <c r="A101" s="523" t="s">
        <v>58</v>
      </c>
      <c r="B101" s="884" t="s">
        <v>97</v>
      </c>
      <c r="C101" s="882" t="s">
        <v>758</v>
      </c>
      <c r="D101" s="871">
        <f>'Z_9.mell'!D99+'Z_10.sz.mell'!D98</f>
        <v>0</v>
      </c>
      <c r="E101" s="871">
        <f>'Z_9.mell'!E99+'Z_10.sz.mell'!E98</f>
        <v>0</v>
      </c>
      <c r="F101" s="911">
        <f>'Z_9.mell'!F99+'Z_10.sz.mell'!F98</f>
        <v>0</v>
      </c>
    </row>
    <row r="102" spans="1:6" s="522" customFormat="1" ht="16.899999999999999" customHeight="1" thickBot="1" x14ac:dyDescent="0.25">
      <c r="A102" s="523" t="s">
        <v>75</v>
      </c>
      <c r="B102" s="881" t="s">
        <v>98</v>
      </c>
      <c r="C102" s="1013" t="s">
        <v>759</v>
      </c>
      <c r="D102" s="871">
        <f>'Z_9.mell'!D100+'Z_10.sz.mell'!D99</f>
        <v>0</v>
      </c>
      <c r="E102" s="871">
        <f>'Z_9.mell'!E100+'Z_10.sz.mell'!E99</f>
        <v>0</v>
      </c>
      <c r="F102" s="911">
        <f>'Z_9.mell'!F100+'Z_10.sz.mell'!F99</f>
        <v>0</v>
      </c>
    </row>
    <row r="103" spans="1:6" s="301" customFormat="1" ht="13.5" hidden="1" x14ac:dyDescent="0.2">
      <c r="A103" s="526" t="s">
        <v>59</v>
      </c>
      <c r="B103" s="534" t="s">
        <v>764</v>
      </c>
      <c r="C103" s="639" t="s">
        <v>768</v>
      </c>
      <c r="D103" s="872">
        <v>0</v>
      </c>
      <c r="E103" s="872">
        <v>0</v>
      </c>
      <c r="F103" s="917"/>
    </row>
    <row r="104" spans="1:6" s="301" customFormat="1" ht="12.75" hidden="1" x14ac:dyDescent="0.2">
      <c r="A104" s="526" t="s">
        <v>60</v>
      </c>
      <c r="B104" s="527" t="s">
        <v>280</v>
      </c>
      <c r="C104" s="639" t="s">
        <v>769</v>
      </c>
      <c r="D104" s="872"/>
      <c r="E104" s="872"/>
      <c r="F104" s="873"/>
    </row>
    <row r="105" spans="1:6" s="301" customFormat="1" ht="12.75" hidden="1" x14ac:dyDescent="0.2">
      <c r="A105" s="526" t="s">
        <v>67</v>
      </c>
      <c r="B105" s="527" t="s">
        <v>279</v>
      </c>
      <c r="C105" s="639" t="s">
        <v>770</v>
      </c>
      <c r="D105" s="872">
        <v>0</v>
      </c>
      <c r="E105" s="872">
        <v>0</v>
      </c>
      <c r="F105" s="873">
        <v>0</v>
      </c>
    </row>
    <row r="106" spans="1:6" s="301" customFormat="1" ht="12.75" hidden="1" x14ac:dyDescent="0.2">
      <c r="A106" s="526" t="s">
        <v>68</v>
      </c>
      <c r="B106" s="528" t="s">
        <v>215</v>
      </c>
      <c r="C106" s="640" t="s">
        <v>771</v>
      </c>
      <c r="D106" s="872"/>
      <c r="E106" s="872"/>
      <c r="F106" s="873"/>
    </row>
    <row r="107" spans="1:6" s="301" customFormat="1" ht="25.5" hidden="1" x14ac:dyDescent="0.2">
      <c r="A107" s="526" t="s">
        <v>69</v>
      </c>
      <c r="B107" s="529" t="s">
        <v>216</v>
      </c>
      <c r="C107" s="639" t="s">
        <v>772</v>
      </c>
      <c r="D107" s="872"/>
      <c r="E107" s="872"/>
      <c r="F107" s="873"/>
    </row>
    <row r="108" spans="1:6" s="301" customFormat="1" ht="25.5" hidden="1" x14ac:dyDescent="0.2">
      <c r="A108" s="526" t="s">
        <v>70</v>
      </c>
      <c r="B108" s="529" t="s">
        <v>217</v>
      </c>
      <c r="C108" s="639" t="s">
        <v>773</v>
      </c>
      <c r="D108" s="872"/>
      <c r="E108" s="872"/>
      <c r="F108" s="873"/>
    </row>
    <row r="109" spans="1:6" s="301" customFormat="1" ht="12.75" hidden="1" x14ac:dyDescent="0.2">
      <c r="A109" s="526" t="s">
        <v>72</v>
      </c>
      <c r="B109" s="528" t="s">
        <v>218</v>
      </c>
      <c r="C109" s="640" t="s">
        <v>774</v>
      </c>
      <c r="D109" s="872">
        <v>0</v>
      </c>
      <c r="E109" s="872">
        <v>0</v>
      </c>
      <c r="F109" s="873">
        <v>0</v>
      </c>
    </row>
    <row r="110" spans="1:6" s="301" customFormat="1" ht="12.75" hidden="1" x14ac:dyDescent="0.2">
      <c r="A110" s="526" t="s">
        <v>99</v>
      </c>
      <c r="B110" s="528" t="s">
        <v>219</v>
      </c>
      <c r="C110" s="640" t="s">
        <v>775</v>
      </c>
      <c r="D110" s="872"/>
      <c r="E110" s="872"/>
      <c r="F110" s="873">
        <v>0</v>
      </c>
    </row>
    <row r="111" spans="1:6" s="301" customFormat="1" ht="25.5" hidden="1" x14ac:dyDescent="0.2">
      <c r="A111" s="526" t="s">
        <v>213</v>
      </c>
      <c r="B111" s="529" t="s">
        <v>220</v>
      </c>
      <c r="C111" s="639" t="s">
        <v>776</v>
      </c>
      <c r="D111" s="872"/>
      <c r="E111" s="872">
        <v>0</v>
      </c>
      <c r="F111" s="873">
        <v>0</v>
      </c>
    </row>
    <row r="112" spans="1:6" s="301" customFormat="1" ht="12.75" hidden="1" x14ac:dyDescent="0.2">
      <c r="A112" s="530" t="s">
        <v>214</v>
      </c>
      <c r="B112" s="527" t="s">
        <v>221</v>
      </c>
      <c r="C112" s="639" t="s">
        <v>777</v>
      </c>
      <c r="D112" s="872"/>
      <c r="E112" s="872"/>
      <c r="F112" s="873"/>
    </row>
    <row r="113" spans="1:6" s="301" customFormat="1" ht="12.75" hidden="1" x14ac:dyDescent="0.2">
      <c r="A113" s="526" t="s">
        <v>277</v>
      </c>
      <c r="B113" s="527" t="s">
        <v>222</v>
      </c>
      <c r="C113" s="639" t="s">
        <v>778</v>
      </c>
      <c r="D113" s="872"/>
      <c r="E113" s="872"/>
      <c r="F113" s="873"/>
    </row>
    <row r="114" spans="1:6" s="301" customFormat="1" ht="12.75" hidden="1" x14ac:dyDescent="0.2">
      <c r="A114" s="531" t="s">
        <v>278</v>
      </c>
      <c r="B114" s="527" t="s">
        <v>223</v>
      </c>
      <c r="C114" s="639" t="s">
        <v>779</v>
      </c>
      <c r="D114" s="872">
        <v>0</v>
      </c>
      <c r="E114" s="872">
        <v>0</v>
      </c>
      <c r="F114" s="873">
        <v>0</v>
      </c>
    </row>
    <row r="115" spans="1:6" s="301" customFormat="1" ht="12.75" hidden="1" x14ac:dyDescent="0.2">
      <c r="A115" s="526" t="s">
        <v>281</v>
      </c>
      <c r="B115" s="533" t="s">
        <v>765</v>
      </c>
      <c r="C115" s="641" t="s">
        <v>780</v>
      </c>
      <c r="D115" s="874">
        <v>0</v>
      </c>
      <c r="E115" s="874">
        <v>0</v>
      </c>
      <c r="F115" s="875">
        <v>0</v>
      </c>
    </row>
    <row r="116" spans="1:6" s="301" customFormat="1" ht="12.75" hidden="1" x14ac:dyDescent="0.2">
      <c r="A116" s="526" t="s">
        <v>282</v>
      </c>
      <c r="B116" s="534" t="s">
        <v>766</v>
      </c>
      <c r="C116" s="642"/>
      <c r="D116" s="874" t="s">
        <v>499</v>
      </c>
      <c r="E116" s="874"/>
      <c r="F116" s="875"/>
    </row>
    <row r="117" spans="1:6" s="301" customFormat="1" ht="13.5" hidden="1" thickBot="1" x14ac:dyDescent="0.25">
      <c r="A117" s="532" t="s">
        <v>283</v>
      </c>
      <c r="B117" s="535" t="s">
        <v>767</v>
      </c>
      <c r="C117" s="643"/>
      <c r="D117" s="876"/>
      <c r="E117" s="876"/>
      <c r="F117" s="877"/>
    </row>
    <row r="118" spans="1:6" s="301" customFormat="1" ht="13.5" thickBot="1" x14ac:dyDescent="0.25">
      <c r="A118" s="333" t="s">
        <v>6</v>
      </c>
      <c r="B118" s="352" t="s">
        <v>498</v>
      </c>
      <c r="C118" s="334"/>
      <c r="D118" s="307">
        <f>+D119+D121+D123</f>
        <v>1905000</v>
      </c>
      <c r="E118" s="307">
        <f>+E119+E121+E123</f>
        <v>8105976</v>
      </c>
      <c r="F118" s="308">
        <f>+F119+F121+F123</f>
        <v>8105975</v>
      </c>
    </row>
    <row r="119" spans="1:6" s="522" customFormat="1" ht="15" customHeight="1" x14ac:dyDescent="0.2">
      <c r="A119" s="536" t="s">
        <v>61</v>
      </c>
      <c r="B119" s="524" t="s">
        <v>114</v>
      </c>
      <c r="C119" s="644" t="s">
        <v>760</v>
      </c>
      <c r="D119" s="537">
        <f>'Z_10.sz.mell'!D116</f>
        <v>1905000</v>
      </c>
      <c r="E119" s="537">
        <f>'Z_10.sz.mell'!E116</f>
        <v>6270776</v>
      </c>
      <c r="F119" s="1014">
        <f>'Z_10.sz.mell'!F116</f>
        <v>6270775</v>
      </c>
    </row>
    <row r="120" spans="1:6" s="301" customFormat="1" ht="12.75" x14ac:dyDescent="0.2">
      <c r="A120" s="542" t="s">
        <v>62</v>
      </c>
      <c r="B120" s="543" t="s">
        <v>228</v>
      </c>
      <c r="C120" s="645"/>
      <c r="D120" s="326" t="s">
        <v>499</v>
      </c>
      <c r="E120" s="887" t="s">
        <v>499</v>
      </c>
      <c r="F120" s="888">
        <v>0</v>
      </c>
    </row>
    <row r="121" spans="1:6" s="522" customFormat="1" ht="16.899999999999999" customHeight="1" x14ac:dyDescent="0.2">
      <c r="A121" s="536" t="s">
        <v>63</v>
      </c>
      <c r="B121" s="538" t="s">
        <v>100</v>
      </c>
      <c r="C121" s="638" t="s">
        <v>761</v>
      </c>
      <c r="D121" s="525">
        <f>'Z_10.sz.mell'!D118</f>
        <v>0</v>
      </c>
      <c r="E121" s="525">
        <f>'Z_10.sz.mell'!E118</f>
        <v>1835200</v>
      </c>
      <c r="F121" s="1015">
        <f>'Z_10.sz.mell'!F118</f>
        <v>1835200</v>
      </c>
    </row>
    <row r="122" spans="1:6" s="301" customFormat="1" ht="12.75" x14ac:dyDescent="0.2">
      <c r="A122" s="542" t="s">
        <v>64</v>
      </c>
      <c r="B122" s="543" t="s">
        <v>229</v>
      </c>
      <c r="C122" s="639"/>
      <c r="D122" s="322" t="s">
        <v>499</v>
      </c>
      <c r="E122" s="891" t="s">
        <v>499</v>
      </c>
      <c r="F122" s="892">
        <v>0</v>
      </c>
    </row>
    <row r="123" spans="1:6" s="522" customFormat="1" ht="16.899999999999999" customHeight="1" thickBot="1" x14ac:dyDescent="0.25">
      <c r="A123" s="539" t="s">
        <v>65</v>
      </c>
      <c r="B123" s="540" t="s">
        <v>116</v>
      </c>
      <c r="C123" s="646" t="s">
        <v>762</v>
      </c>
      <c r="D123" s="541">
        <v>0</v>
      </c>
      <c r="E123" s="889">
        <v>0</v>
      </c>
      <c r="F123" s="890">
        <v>0</v>
      </c>
    </row>
    <row r="124" spans="1:6" s="301" customFormat="1" ht="12.75" hidden="1" x14ac:dyDescent="0.2">
      <c r="A124" s="402" t="s">
        <v>71</v>
      </c>
      <c r="B124" s="315" t="s">
        <v>782</v>
      </c>
      <c r="C124" s="625" t="s">
        <v>783</v>
      </c>
      <c r="D124" s="313"/>
      <c r="E124" s="891"/>
      <c r="F124" s="892"/>
    </row>
    <row r="125" spans="1:6" s="301" customFormat="1" ht="25.5" hidden="1" x14ac:dyDescent="0.2">
      <c r="A125" s="402" t="s">
        <v>73</v>
      </c>
      <c r="B125" s="344" t="s">
        <v>234</v>
      </c>
      <c r="C125" s="647" t="s">
        <v>784</v>
      </c>
      <c r="D125" s="313"/>
      <c r="E125" s="891"/>
      <c r="F125" s="892"/>
    </row>
    <row r="126" spans="1:6" s="301" customFormat="1" ht="25.5" hidden="1" x14ac:dyDescent="0.2">
      <c r="A126" s="402" t="s">
        <v>101</v>
      </c>
      <c r="B126" s="337" t="s">
        <v>217</v>
      </c>
      <c r="C126" s="648" t="s">
        <v>784</v>
      </c>
      <c r="D126" s="313"/>
      <c r="E126" s="891"/>
      <c r="F126" s="892"/>
    </row>
    <row r="127" spans="1:6" s="301" customFormat="1" ht="12.75" hidden="1" x14ac:dyDescent="0.2">
      <c r="A127" s="402" t="s">
        <v>102</v>
      </c>
      <c r="B127" s="337" t="s">
        <v>233</v>
      </c>
      <c r="C127" s="648" t="s">
        <v>785</v>
      </c>
      <c r="D127" s="313"/>
      <c r="E127" s="891"/>
      <c r="F127" s="892"/>
    </row>
    <row r="128" spans="1:6" s="301" customFormat="1" ht="12.75" hidden="1" x14ac:dyDescent="0.2">
      <c r="A128" s="402" t="s">
        <v>103</v>
      </c>
      <c r="B128" s="337" t="s">
        <v>232</v>
      </c>
      <c r="C128" s="648" t="s">
        <v>786</v>
      </c>
      <c r="D128" s="313"/>
      <c r="E128" s="891"/>
      <c r="F128" s="892"/>
    </row>
    <row r="129" spans="1:6" s="301" customFormat="1" ht="25.5" hidden="1" x14ac:dyDescent="0.2">
      <c r="A129" s="402" t="s">
        <v>225</v>
      </c>
      <c r="B129" s="337" t="s">
        <v>220</v>
      </c>
      <c r="C129" s="648" t="s">
        <v>787</v>
      </c>
      <c r="D129" s="313"/>
      <c r="E129" s="891"/>
      <c r="F129" s="892"/>
    </row>
    <row r="130" spans="1:6" s="301" customFormat="1" ht="12.75" hidden="1" x14ac:dyDescent="0.2">
      <c r="A130" s="402" t="s">
        <v>226</v>
      </c>
      <c r="B130" s="337" t="s">
        <v>231</v>
      </c>
      <c r="C130" s="648" t="s">
        <v>788</v>
      </c>
      <c r="D130" s="313"/>
      <c r="E130" s="891"/>
      <c r="F130" s="892"/>
    </row>
    <row r="131" spans="1:6" s="301" customFormat="1" ht="24" hidden="1" customHeight="1" thickBot="1" x14ac:dyDescent="0.25">
      <c r="A131" s="413" t="s">
        <v>227</v>
      </c>
      <c r="B131" s="337" t="s">
        <v>230</v>
      </c>
      <c r="C131" s="649" t="s">
        <v>789</v>
      </c>
      <c r="D131" s="318"/>
      <c r="E131" s="893"/>
      <c r="F131" s="894"/>
    </row>
    <row r="132" spans="1:6" s="505" customFormat="1" thickBot="1" x14ac:dyDescent="0.3">
      <c r="A132" s="503" t="s">
        <v>7</v>
      </c>
      <c r="B132" s="504" t="s">
        <v>790</v>
      </c>
      <c r="C132" s="631" t="s">
        <v>791</v>
      </c>
      <c r="D132" s="512">
        <f>+D97+D118</f>
        <v>85611602</v>
      </c>
      <c r="E132" s="544">
        <f>+E97+E118</f>
        <v>133231213</v>
      </c>
      <c r="F132" s="513">
        <f>+F97+F118</f>
        <v>132767184</v>
      </c>
    </row>
    <row r="133" spans="1:6" s="301" customFormat="1" ht="13.5" thickBot="1" x14ac:dyDescent="0.25">
      <c r="A133" s="333" t="s">
        <v>8</v>
      </c>
      <c r="B133" s="345" t="s">
        <v>350</v>
      </c>
      <c r="C133" s="650" t="s">
        <v>792</v>
      </c>
      <c r="D133" s="307">
        <f>+D134+D135+D136</f>
        <v>0</v>
      </c>
      <c r="E133" s="346">
        <f>+E134+E135+E136</f>
        <v>0</v>
      </c>
      <c r="F133" s="308">
        <f>+F134+F135+F136</f>
        <v>0</v>
      </c>
    </row>
    <row r="134" spans="1:6" s="301" customFormat="1" ht="12.75" hidden="1" x14ac:dyDescent="0.2">
      <c r="A134" s="402" t="s">
        <v>133</v>
      </c>
      <c r="B134" s="342" t="s">
        <v>292</v>
      </c>
      <c r="C134" s="649" t="s">
        <v>793</v>
      </c>
      <c r="D134" s="313"/>
      <c r="E134" s="343"/>
      <c r="F134" s="314"/>
    </row>
    <row r="135" spans="1:6" s="301" customFormat="1" ht="12.75" hidden="1" x14ac:dyDescent="0.2">
      <c r="A135" s="402" t="s">
        <v>134</v>
      </c>
      <c r="B135" s="342" t="s">
        <v>293</v>
      </c>
      <c r="C135" s="649" t="s">
        <v>794</v>
      </c>
      <c r="D135" s="313"/>
      <c r="E135" s="343"/>
      <c r="F135" s="314"/>
    </row>
    <row r="136" spans="1:6" s="301" customFormat="1" ht="13.5" hidden="1" thickBot="1" x14ac:dyDescent="0.25">
      <c r="A136" s="413" t="s">
        <v>135</v>
      </c>
      <c r="B136" s="342" t="s">
        <v>294</v>
      </c>
      <c r="C136" s="649" t="s">
        <v>795</v>
      </c>
      <c r="D136" s="313"/>
      <c r="E136" s="343"/>
      <c r="F136" s="314"/>
    </row>
    <row r="137" spans="1:6" s="301" customFormat="1" ht="13.5" thickBot="1" x14ac:dyDescent="0.25">
      <c r="A137" s="333" t="s">
        <v>9</v>
      </c>
      <c r="B137" s="345" t="s">
        <v>286</v>
      </c>
      <c r="C137" s="650" t="s">
        <v>796</v>
      </c>
      <c r="D137" s="307">
        <f>SUM(D138:D143)</f>
        <v>0</v>
      </c>
      <c r="E137" s="346">
        <f>SUM(E138:E143)</f>
        <v>0</v>
      </c>
      <c r="F137" s="308">
        <f>SUM(F138:F143)</f>
        <v>0</v>
      </c>
    </row>
    <row r="138" spans="1:6" s="301" customFormat="1" ht="12.75" hidden="1" x14ac:dyDescent="0.2">
      <c r="A138" s="402" t="s">
        <v>48</v>
      </c>
      <c r="B138" s="347" t="s">
        <v>295</v>
      </c>
      <c r="C138" s="647" t="s">
        <v>797</v>
      </c>
      <c r="D138" s="313"/>
      <c r="E138" s="343"/>
      <c r="F138" s="314"/>
    </row>
    <row r="139" spans="1:6" s="301" customFormat="1" ht="12.75" hidden="1" x14ac:dyDescent="0.2">
      <c r="A139" s="402" t="s">
        <v>49</v>
      </c>
      <c r="B139" s="347" t="s">
        <v>287</v>
      </c>
      <c r="C139" s="647" t="s">
        <v>798</v>
      </c>
      <c r="D139" s="313"/>
      <c r="E139" s="343"/>
      <c r="F139" s="314"/>
    </row>
    <row r="140" spans="1:6" s="301" customFormat="1" ht="12.75" hidden="1" x14ac:dyDescent="0.2">
      <c r="A140" s="402" t="s">
        <v>50</v>
      </c>
      <c r="B140" s="347" t="s">
        <v>288</v>
      </c>
      <c r="C140" s="647" t="s">
        <v>799</v>
      </c>
      <c r="D140" s="313"/>
      <c r="E140" s="343"/>
      <c r="F140" s="314"/>
    </row>
    <row r="141" spans="1:6" s="301" customFormat="1" ht="12.75" hidden="1" x14ac:dyDescent="0.2">
      <c r="A141" s="402" t="s">
        <v>88</v>
      </c>
      <c r="B141" s="347" t="s">
        <v>289</v>
      </c>
      <c r="C141" s="647" t="s">
        <v>800</v>
      </c>
      <c r="D141" s="313"/>
      <c r="E141" s="343"/>
      <c r="F141" s="314"/>
    </row>
    <row r="142" spans="1:6" s="301" customFormat="1" ht="12.75" hidden="1" x14ac:dyDescent="0.2">
      <c r="A142" s="402" t="s">
        <v>89</v>
      </c>
      <c r="B142" s="347" t="s">
        <v>290</v>
      </c>
      <c r="C142" s="647" t="s">
        <v>801</v>
      </c>
      <c r="D142" s="313"/>
      <c r="E142" s="343"/>
      <c r="F142" s="314"/>
    </row>
    <row r="143" spans="1:6" s="301" customFormat="1" ht="13.5" hidden="1" thickBot="1" x14ac:dyDescent="0.25">
      <c r="A143" s="406" t="s">
        <v>90</v>
      </c>
      <c r="B143" s="348" t="s">
        <v>291</v>
      </c>
      <c r="C143" s="651" t="s">
        <v>802</v>
      </c>
      <c r="D143" s="338"/>
      <c r="E143" s="349"/>
      <c r="F143" s="339"/>
    </row>
    <row r="144" spans="1:6" s="505" customFormat="1" ht="18.600000000000001" customHeight="1" thickBot="1" x14ac:dyDescent="0.3">
      <c r="A144" s="503" t="s">
        <v>10</v>
      </c>
      <c r="B144" s="504" t="s">
        <v>803</v>
      </c>
      <c r="C144" s="631" t="s">
        <v>804</v>
      </c>
      <c r="D144" s="512">
        <f>+D145+D146+D147+D148+D133+D137</f>
        <v>0</v>
      </c>
      <c r="E144" s="512">
        <f>+E145+E146+E147+E148+E133+E137</f>
        <v>0</v>
      </c>
      <c r="F144" s="913">
        <f>+F145+F146+F147+F148+F133+F137</f>
        <v>0</v>
      </c>
    </row>
    <row r="145" spans="1:10" s="301" customFormat="1" ht="12.75" hidden="1" x14ac:dyDescent="0.2">
      <c r="A145" s="402" t="s">
        <v>51</v>
      </c>
      <c r="B145" s="347" t="s">
        <v>235</v>
      </c>
      <c r="C145" s="647" t="s">
        <v>806</v>
      </c>
      <c r="D145" s="313"/>
      <c r="E145" s="343"/>
      <c r="F145" s="314"/>
    </row>
    <row r="146" spans="1:10" s="301" customFormat="1" ht="12.75" hidden="1" x14ac:dyDescent="0.2">
      <c r="A146" s="402" t="s">
        <v>52</v>
      </c>
      <c r="B146" s="347" t="s">
        <v>236</v>
      </c>
      <c r="C146" s="647" t="s">
        <v>807</v>
      </c>
      <c r="D146" s="313">
        <v>0</v>
      </c>
      <c r="E146" s="343">
        <v>0</v>
      </c>
      <c r="F146" s="314">
        <v>0</v>
      </c>
    </row>
    <row r="147" spans="1:10" s="301" customFormat="1" ht="12.75" hidden="1" x14ac:dyDescent="0.2">
      <c r="A147" s="402" t="s">
        <v>153</v>
      </c>
      <c r="B147" s="347" t="s">
        <v>299</v>
      </c>
      <c r="C147" s="647" t="s">
        <v>808</v>
      </c>
      <c r="D147" s="313"/>
      <c r="E147" s="343"/>
      <c r="F147" s="314"/>
    </row>
    <row r="148" spans="1:10" s="301" customFormat="1" ht="13.5" hidden="1" thickBot="1" x14ac:dyDescent="0.25">
      <c r="A148" s="413" t="s">
        <v>154</v>
      </c>
      <c r="B148" s="350" t="s">
        <v>240</v>
      </c>
      <c r="C148" s="652" t="s">
        <v>809</v>
      </c>
      <c r="D148" s="313"/>
      <c r="E148" s="343"/>
      <c r="F148" s="314"/>
    </row>
    <row r="149" spans="1:10" s="505" customFormat="1" ht="18.600000000000001" customHeight="1" thickBot="1" x14ac:dyDescent="0.3">
      <c r="A149" s="496" t="s">
        <v>11</v>
      </c>
      <c r="B149" s="504" t="s">
        <v>300</v>
      </c>
      <c r="C149" s="631" t="s">
        <v>805</v>
      </c>
      <c r="D149" s="545">
        <f>SUM(D150:D154)</f>
        <v>0</v>
      </c>
      <c r="E149" s="546">
        <f>SUM(E150:E154)</f>
        <v>0</v>
      </c>
      <c r="F149" s="547">
        <f>SUM(F150:F154)</f>
        <v>0</v>
      </c>
    </row>
    <row r="150" spans="1:10" s="301" customFormat="1" ht="12.75" hidden="1" x14ac:dyDescent="0.2">
      <c r="A150" s="402" t="s">
        <v>53</v>
      </c>
      <c r="B150" s="347" t="s">
        <v>296</v>
      </c>
      <c r="C150" s="647" t="s">
        <v>810</v>
      </c>
      <c r="D150" s="313"/>
      <c r="E150" s="343"/>
      <c r="F150" s="314"/>
    </row>
    <row r="151" spans="1:10" s="301" customFormat="1" ht="12.75" hidden="1" x14ac:dyDescent="0.2">
      <c r="A151" s="402" t="s">
        <v>54</v>
      </c>
      <c r="B151" s="347" t="s">
        <v>302</v>
      </c>
      <c r="C151" s="647" t="s">
        <v>811</v>
      </c>
      <c r="D151" s="313"/>
      <c r="E151" s="343"/>
      <c r="F151" s="314"/>
    </row>
    <row r="152" spans="1:10" s="301" customFormat="1" ht="12.75" hidden="1" x14ac:dyDescent="0.2">
      <c r="A152" s="402" t="s">
        <v>165</v>
      </c>
      <c r="B152" s="347" t="s">
        <v>298</v>
      </c>
      <c r="C152" s="647" t="s">
        <v>812</v>
      </c>
      <c r="D152" s="313"/>
      <c r="E152" s="343"/>
      <c r="F152" s="314"/>
    </row>
    <row r="153" spans="1:10" s="301" customFormat="1" ht="25.5" hidden="1" x14ac:dyDescent="0.2">
      <c r="A153" s="402" t="s">
        <v>166</v>
      </c>
      <c r="B153" s="347" t="s">
        <v>303</v>
      </c>
      <c r="C153" s="647" t="s">
        <v>813</v>
      </c>
      <c r="D153" s="313"/>
      <c r="E153" s="343"/>
      <c r="F153" s="314"/>
    </row>
    <row r="154" spans="1:10" s="301" customFormat="1" ht="13.5" hidden="1" thickBot="1" x14ac:dyDescent="0.25">
      <c r="A154" s="402" t="s">
        <v>301</v>
      </c>
      <c r="B154" s="347" t="s">
        <v>304</v>
      </c>
      <c r="C154" s="647" t="s">
        <v>814</v>
      </c>
      <c r="D154" s="313"/>
      <c r="E154" s="343"/>
      <c r="F154" s="314"/>
    </row>
    <row r="155" spans="1:10" s="505" customFormat="1" ht="16.899999999999999" customHeight="1" thickBot="1" x14ac:dyDescent="0.3">
      <c r="A155" s="496" t="s">
        <v>12</v>
      </c>
      <c r="B155" s="504" t="s">
        <v>305</v>
      </c>
      <c r="C155" s="631" t="s">
        <v>815</v>
      </c>
      <c r="D155" s="548"/>
      <c r="E155" s="549"/>
      <c r="F155" s="550"/>
    </row>
    <row r="156" spans="1:10" s="505" customFormat="1" ht="16.899999999999999" customHeight="1" thickBot="1" x14ac:dyDescent="0.3">
      <c r="A156" s="496" t="s">
        <v>13</v>
      </c>
      <c r="B156" s="504" t="s">
        <v>306</v>
      </c>
      <c r="C156" s="631" t="s">
        <v>816</v>
      </c>
      <c r="D156" s="548"/>
      <c r="E156" s="549"/>
      <c r="F156" s="550"/>
    </row>
    <row r="157" spans="1:10" s="557" customFormat="1" thickBot="1" x14ac:dyDescent="0.25">
      <c r="A157" s="496" t="s">
        <v>14</v>
      </c>
      <c r="B157" s="551" t="s">
        <v>817</v>
      </c>
      <c r="C157" s="631" t="s">
        <v>763</v>
      </c>
      <c r="D157" s="552">
        <f>D144+D149+D155+D156</f>
        <v>0</v>
      </c>
      <c r="E157" s="552">
        <f>E144+E149+E155+E156</f>
        <v>0</v>
      </c>
      <c r="F157" s="918">
        <f>F144+F149+F155+F156</f>
        <v>0</v>
      </c>
      <c r="G157" s="555"/>
      <c r="H157" s="556"/>
      <c r="I157" s="556"/>
      <c r="J157" s="556"/>
    </row>
    <row r="158" spans="1:10" s="560" customFormat="1" thickBot="1" x14ac:dyDescent="0.25">
      <c r="A158" s="558" t="s">
        <v>15</v>
      </c>
      <c r="B158" s="559" t="s">
        <v>307</v>
      </c>
      <c r="C158" s="635"/>
      <c r="D158" s="552">
        <f>+D132+D157</f>
        <v>85611602</v>
      </c>
      <c r="E158" s="553">
        <f>+E132+E157</f>
        <v>133231213</v>
      </c>
      <c r="F158" s="554">
        <f>+F132+F157</f>
        <v>132767184</v>
      </c>
    </row>
    <row r="159" spans="1:10" s="301" customFormat="1" ht="12.75" x14ac:dyDescent="0.2">
      <c r="A159" s="420"/>
      <c r="C159" s="420"/>
      <c r="D159" s="351">
        <f>D90-D158</f>
        <v>0</v>
      </c>
      <c r="E159" s="351">
        <f>E90-E158</f>
        <v>0</v>
      </c>
    </row>
    <row r="160" spans="1:10" s="301" customFormat="1" ht="12.75" x14ac:dyDescent="0.2">
      <c r="A160" s="1064" t="s">
        <v>237</v>
      </c>
      <c r="B160" s="1064"/>
      <c r="C160" s="1064"/>
      <c r="D160" s="1064"/>
      <c r="E160" s="1064"/>
      <c r="F160" s="1064"/>
    </row>
    <row r="161" spans="1:7" s="301" customFormat="1" ht="15.2" customHeight="1" thickBot="1" x14ac:dyDescent="0.25">
      <c r="A161" s="1059" t="s">
        <v>80</v>
      </c>
      <c r="B161" s="1059"/>
      <c r="C161" s="636"/>
      <c r="D161" s="71"/>
      <c r="F161" s="71" t="str">
        <f>F93</f>
        <v xml:space="preserve"> Forintban</v>
      </c>
    </row>
    <row r="162" spans="1:7" s="301" customFormat="1" ht="48" customHeight="1" thickBot="1" x14ac:dyDescent="0.25">
      <c r="A162" s="618">
        <v>1</v>
      </c>
      <c r="B162" s="619" t="s">
        <v>504</v>
      </c>
      <c r="C162" s="653"/>
      <c r="D162" s="620">
        <f>+D65-D132</f>
        <v>-291992</v>
      </c>
      <c r="E162" s="320">
        <f>+E65-E132</f>
        <v>-291992</v>
      </c>
      <c r="F162" s="621">
        <f>+F65-F132</f>
        <v>705635</v>
      </c>
      <c r="G162" s="622" t="s">
        <v>499</v>
      </c>
    </row>
    <row r="163" spans="1:7" s="301" customFormat="1" ht="49.15" customHeight="1" thickBot="1" x14ac:dyDescent="0.25">
      <c r="A163" s="618" t="s">
        <v>6</v>
      </c>
      <c r="B163" s="619" t="s">
        <v>505</v>
      </c>
      <c r="C163" s="654"/>
      <c r="D163" s="320">
        <f>+D89-D157</f>
        <v>291992</v>
      </c>
      <c r="E163" s="320">
        <f>+E89-E157</f>
        <v>291992</v>
      </c>
      <c r="F163" s="621">
        <f>+F89-F157</f>
        <v>291992</v>
      </c>
      <c r="G163" s="622" t="s">
        <v>499</v>
      </c>
    </row>
    <row r="164" spans="1:7" s="622" customFormat="1" ht="21" customHeight="1" thickBot="1" x14ac:dyDescent="0.25">
      <c r="A164" s="1078" t="s">
        <v>7</v>
      </c>
      <c r="B164" s="864" t="s">
        <v>499</v>
      </c>
      <c r="C164" s="1065" t="s">
        <v>503</v>
      </c>
      <c r="D164" s="1066"/>
      <c r="E164" s="1067"/>
      <c r="F164" s="865">
        <f>F162+F163</f>
        <v>997627</v>
      </c>
      <c r="G164" s="622" t="s">
        <v>499</v>
      </c>
    </row>
    <row r="165" spans="1:7" s="301" customFormat="1" ht="12.75" x14ac:dyDescent="0.2">
      <c r="A165" s="1079"/>
      <c r="B165" s="859"/>
      <c r="C165" s="863"/>
      <c r="D165" s="1081" t="s">
        <v>502</v>
      </c>
      <c r="E165" s="430" t="s">
        <v>506</v>
      </c>
      <c r="F165" s="427">
        <v>80935</v>
      </c>
    </row>
    <row r="166" spans="1:7" s="301" customFormat="1" ht="12.75" x14ac:dyDescent="0.2">
      <c r="A166" s="1079"/>
      <c r="B166" s="859"/>
      <c r="C166" s="860"/>
      <c r="D166" s="1081"/>
      <c r="E166" s="431" t="s">
        <v>507</v>
      </c>
      <c r="F166" s="428">
        <v>618092</v>
      </c>
    </row>
    <row r="167" spans="1:7" s="301" customFormat="1" ht="64.5" thickBot="1" x14ac:dyDescent="0.25">
      <c r="A167" s="1080"/>
      <c r="B167" s="861"/>
      <c r="C167" s="862"/>
      <c r="D167" s="1082"/>
      <c r="E167" s="432" t="s">
        <v>508</v>
      </c>
      <c r="F167" s="429">
        <v>298600</v>
      </c>
    </row>
    <row r="168" spans="1:7" x14ac:dyDescent="0.25">
      <c r="B168" s="424" t="s">
        <v>499</v>
      </c>
      <c r="C168" s="655"/>
      <c r="D168" s="1053" t="s">
        <v>499</v>
      </c>
      <c r="E168" s="1053"/>
      <c r="F168" s="425"/>
      <c r="G168" s="301"/>
    </row>
    <row r="169" spans="1:7" x14ac:dyDescent="0.25">
      <c r="B169" s="424" t="s">
        <v>499</v>
      </c>
      <c r="C169" s="655"/>
      <c r="D169" s="868"/>
      <c r="E169" s="301" t="s">
        <v>499</v>
      </c>
      <c r="F169" s="426" t="s">
        <v>499</v>
      </c>
      <c r="G169" s="301"/>
    </row>
    <row r="170" spans="1:7" x14ac:dyDescent="0.25">
      <c r="D170" s="909"/>
      <c r="E170" s="301"/>
      <c r="F170" s="301"/>
      <c r="G170" s="301"/>
    </row>
  </sheetData>
  <mergeCells count="21">
    <mergeCell ref="C7:C8"/>
    <mergeCell ref="B94:B95"/>
    <mergeCell ref="D94:F94"/>
    <mergeCell ref="A164:A167"/>
    <mergeCell ref="D165:D167"/>
    <mergeCell ref="D168:E168"/>
    <mergeCell ref="B1:F1"/>
    <mergeCell ref="A2:F2"/>
    <mergeCell ref="A3:F3"/>
    <mergeCell ref="A161:B161"/>
    <mergeCell ref="A7:A8"/>
    <mergeCell ref="A94:A95"/>
    <mergeCell ref="C94:C95"/>
    <mergeCell ref="A160:F160"/>
    <mergeCell ref="C164:E164"/>
    <mergeCell ref="A5:F5"/>
    <mergeCell ref="A92:F92"/>
    <mergeCell ref="A6:B6"/>
    <mergeCell ref="A93:B93"/>
    <mergeCell ref="B7:B8"/>
    <mergeCell ref="D7:F7"/>
  </mergeCells>
  <phoneticPr fontId="0" type="noConversion"/>
  <printOptions horizontalCentered="1"/>
  <pageMargins left="0.25" right="0.25" top="0.75" bottom="0.75" header="0.3" footer="0.3"/>
  <pageSetup paperSize="9" scale="56" orientation="portrait" r:id="rId1"/>
  <headerFooter alignWithMargins="0"/>
  <rowBreaks count="1" manualBreakCount="1">
    <brk id="90" max="5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E60"/>
  <sheetViews>
    <sheetView zoomScale="120" zoomScaleNormal="120" workbookViewId="0">
      <selection activeCell="H16" sqref="H16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65" t="str">
        <f>CONCATENATE("6.8. melléklet ",Z_ALAPADATOK!A7," ",Z_ALAPADATOK!B7," ",Z_ALAPADATOK!C7," ",Z_ALAPADATOK!D7," ",Z_ALAPADATOK!E7," ",Z_ALAPADATOK!F7," ",Z_ALAPADATOK!G7," ",Z_ALAPADATOK!H7)</f>
        <v>6.8. melléklet a  / 2026. (  ) társulási határozathoz</v>
      </c>
      <c r="C1" s="1166"/>
      <c r="D1" s="1166"/>
      <c r="E1" s="1166"/>
    </row>
    <row r="2" spans="1:5" s="25" customFormat="1" ht="25.5" customHeight="1" thickBot="1" x14ac:dyDescent="0.25">
      <c r="A2" s="201" t="s">
        <v>356</v>
      </c>
      <c r="B2" s="1167" t="e">
        <f>CONCATENATE(Z_ALAPADATOK!#REF!)</f>
        <v>#REF!</v>
      </c>
      <c r="C2" s="1168"/>
      <c r="D2" s="1169"/>
      <c r="E2" s="202" t="s">
        <v>382</v>
      </c>
    </row>
    <row r="3" spans="1:5" s="25" customFormat="1" ht="24.75" thickBot="1" x14ac:dyDescent="0.25">
      <c r="A3" s="201" t="s">
        <v>108</v>
      </c>
      <c r="B3" s="1167" t="s">
        <v>243</v>
      </c>
      <c r="C3" s="1168"/>
      <c r="D3" s="1169"/>
      <c r="E3" s="202" t="s">
        <v>31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'Z_6.2.3.sz.mell'!E4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CONCATENATE('Z_6.7.3.sz.mell'!E5)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60"/>
  <sheetViews>
    <sheetView zoomScale="120" zoomScaleNormal="120" workbookViewId="0">
      <selection activeCell="I24" sqref="I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CONCATENATE("6.8.1. melléklet ",Z_ALAPADATOK!A7," ",Z_ALAPADATOK!B7," ",Z_ALAPADATOK!C7," ",Z_ALAPADATOK!D7," ",Z_ALAPADATOK!E7," ",Z_ALAPADATOK!F7," ",Z_ALAPADATOK!G7," ",Z_ALAPADATOK!H7)</f>
        <v>6.8.1.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CONCATENATE('Z_6.8.sz.mell'!B2:D2)</f>
        <v>#REF!</v>
      </c>
      <c r="C2" s="1168"/>
      <c r="D2" s="1169"/>
      <c r="E2" s="202" t="s">
        <v>382</v>
      </c>
    </row>
    <row r="3" spans="1:5" s="25" customFormat="1" ht="24.75" thickBot="1" x14ac:dyDescent="0.25">
      <c r="A3" s="201" t="s">
        <v>108</v>
      </c>
      <c r="B3" s="1167" t="s">
        <v>262</v>
      </c>
      <c r="C3" s="1168"/>
      <c r="D3" s="1169"/>
      <c r="E3" s="202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'Z_6.8.sz.mell'!E4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CONCATENATE('Z_6.8.sz.mell'!E5)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60"/>
  <sheetViews>
    <sheetView zoomScale="120" zoomScaleNormal="120" workbookViewId="0">
      <selection activeCell="J21" sqref="J21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CONCATENATE("6.8.2. melléklet ",Z_ALAPADATOK!A7," ",Z_ALAPADATOK!B7," ",Z_ALAPADATOK!C7," ",Z_ALAPADATOK!D7," ",Z_ALAPADATOK!E7," ",Z_ALAPADATOK!F7," ",Z_ALAPADATOK!G7," ",Z_ALAPADATOK!H7)</f>
        <v>6.8.2.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CONCATENATE('Z_6.8.1.sz.mell'!B2:D2)</f>
        <v>#REF!</v>
      </c>
      <c r="C2" s="1168"/>
      <c r="D2" s="1169"/>
      <c r="E2" s="202" t="s">
        <v>382</v>
      </c>
    </row>
    <row r="3" spans="1:5" s="25" customFormat="1" ht="24.75" thickBot="1" x14ac:dyDescent="0.25">
      <c r="A3" s="201" t="s">
        <v>108</v>
      </c>
      <c r="B3" s="1167" t="s">
        <v>263</v>
      </c>
      <c r="C3" s="1168"/>
      <c r="D3" s="1169"/>
      <c r="E3" s="202" t="s">
        <v>36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'Z_6.8.1.sz.mell'!E4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CONCATENATE('Z_6.8.1.sz.mell'!E5)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E60"/>
  <sheetViews>
    <sheetView zoomScale="120" zoomScaleNormal="120" workbookViewId="0">
      <selection activeCell="H20" sqref="H20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CONCATENATE("6.8.3. melléklet ",Z_ALAPADATOK!A7," ",Z_ALAPADATOK!B7," ",Z_ALAPADATOK!C7," ",Z_ALAPADATOK!D7," ",Z_ALAPADATOK!E7," ",Z_ALAPADATOK!F7," ",Z_ALAPADATOK!G7," ",Z_ALAPADATOK!H7)</f>
        <v>6.8.3.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CONCATENATE('Z_6.8.2.sz.mell'!B2:D2)</f>
        <v>#REF!</v>
      </c>
      <c r="C2" s="1168"/>
      <c r="D2" s="1169"/>
      <c r="E2" s="202" t="s">
        <v>382</v>
      </c>
    </row>
    <row r="3" spans="1:5" s="25" customFormat="1" ht="24.75" thickBot="1" x14ac:dyDescent="0.25">
      <c r="A3" s="201" t="s">
        <v>108</v>
      </c>
      <c r="B3" s="1167" t="s">
        <v>344</v>
      </c>
      <c r="C3" s="1168"/>
      <c r="D3" s="1169"/>
      <c r="E3" s="202" t="s">
        <v>271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'Z_6.8.2.sz.mell'!E4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CONCATENATE('Z_6.8.2.sz.mell'!E5)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65" t="str">
        <f>CONCATENATE("6.9. melléklet ",Z_ALAPADATOK!A7," ",Z_ALAPADATOK!B7," ",Z_ALAPADATOK!C7," ",Z_ALAPADATOK!D7," ",Z_ALAPADATOK!E7," ",Z_ALAPADATOK!F7," ",Z_ALAPADATOK!G7," ",Z_ALAPADATOK!H7)</f>
        <v>6.9. melléklet a  / 2026. (  ) társulási határozathoz</v>
      </c>
      <c r="C1" s="1166"/>
      <c r="D1" s="1166"/>
      <c r="E1" s="1166"/>
    </row>
    <row r="2" spans="1:5" s="25" customFormat="1" ht="25.5" customHeight="1" thickBot="1" x14ac:dyDescent="0.25">
      <c r="A2" s="201" t="s">
        <v>356</v>
      </c>
      <c r="B2" s="1167" t="e">
        <f>CONCATENATE(Z_ALAPADATOK!#REF!)</f>
        <v>#REF!</v>
      </c>
      <c r="C2" s="1168"/>
      <c r="D2" s="1169"/>
      <c r="E2" s="202" t="s">
        <v>383</v>
      </c>
    </row>
    <row r="3" spans="1:5" s="25" customFormat="1" ht="24.75" thickBot="1" x14ac:dyDescent="0.25">
      <c r="A3" s="201" t="s">
        <v>108</v>
      </c>
      <c r="B3" s="1167" t="s">
        <v>243</v>
      </c>
      <c r="C3" s="1168"/>
      <c r="D3" s="1169"/>
      <c r="E3" s="202" t="s">
        <v>31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'Z_6.2.3.sz.mell'!E4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CONCATENATE('Z_6.8.3.sz.mell'!E5)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CONCATENATE("6.9.1. melléklet ",Z_ALAPADATOK!A7," ",Z_ALAPADATOK!B7," ",Z_ALAPADATOK!C7," ",Z_ALAPADATOK!D7," ",Z_ALAPADATOK!E7," ",Z_ALAPADATOK!F7," ",Z_ALAPADATOK!G7," ",Z_ALAPADATOK!H7)</f>
        <v>6.9.1.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CONCATENATE('Z_6.9.sz.mell'!B2:D2)</f>
        <v>#REF!</v>
      </c>
      <c r="C2" s="1168"/>
      <c r="D2" s="1169"/>
      <c r="E2" s="202" t="s">
        <v>383</v>
      </c>
    </row>
    <row r="3" spans="1:5" s="25" customFormat="1" ht="24.75" thickBot="1" x14ac:dyDescent="0.25">
      <c r="A3" s="201" t="s">
        <v>108</v>
      </c>
      <c r="B3" s="1167" t="s">
        <v>262</v>
      </c>
      <c r="C3" s="1168"/>
      <c r="D3" s="1169"/>
      <c r="E3" s="202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'Z_6.9.sz.mell'!E4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CONCATENATE('Z_6.9.sz.mell'!E5)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E60"/>
  <sheetViews>
    <sheetView zoomScale="120" zoomScaleNormal="120" workbookViewId="0">
      <selection activeCell="H17" sqref="H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CONCATENATE("6.9.2. melléklet ",Z_ALAPADATOK!A7," ",Z_ALAPADATOK!B7," ",Z_ALAPADATOK!C7," ",Z_ALAPADATOK!D7," ",Z_ALAPADATOK!E7," ",Z_ALAPADATOK!F7," ",Z_ALAPADATOK!G7," ",Z_ALAPADATOK!H7)</f>
        <v>6.9.2.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CONCATENATE('Z_6.9.1.sz.mell'!B2:D2)</f>
        <v>#REF!</v>
      </c>
      <c r="C2" s="1168"/>
      <c r="D2" s="1169"/>
      <c r="E2" s="202" t="s">
        <v>383</v>
      </c>
    </row>
    <row r="3" spans="1:5" s="25" customFormat="1" ht="24.75" thickBot="1" x14ac:dyDescent="0.25">
      <c r="A3" s="201" t="s">
        <v>108</v>
      </c>
      <c r="B3" s="1167" t="s">
        <v>263</v>
      </c>
      <c r="C3" s="1168"/>
      <c r="D3" s="1169"/>
      <c r="E3" s="202" t="s">
        <v>36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'Z_6.9.1.sz.mell'!E4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CONCATENATE('Z_6.9.1.sz.mell'!E5)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</sheetPr>
  <dimension ref="A1:E60"/>
  <sheetViews>
    <sheetView zoomScale="120" zoomScaleNormal="120" workbookViewId="0">
      <selection activeCell="H17" sqref="H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CONCATENATE("6.9.3. melléklet ",Z_ALAPADATOK!A7," ",Z_ALAPADATOK!B7," ",Z_ALAPADATOK!C7," ",Z_ALAPADATOK!D7," ",Z_ALAPADATOK!E7," ",Z_ALAPADATOK!F7," ",Z_ALAPADATOK!G7," ",Z_ALAPADATOK!H7)</f>
        <v>6.9.3.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CONCATENATE('Z_6.9.2.sz.mell'!B2:D2)</f>
        <v>#REF!</v>
      </c>
      <c r="C2" s="1168"/>
      <c r="D2" s="1169"/>
      <c r="E2" s="202" t="s">
        <v>383</v>
      </c>
    </row>
    <row r="3" spans="1:5" s="25" customFormat="1" ht="24.75" thickBot="1" x14ac:dyDescent="0.25">
      <c r="A3" s="201" t="s">
        <v>108</v>
      </c>
      <c r="B3" s="1167" t="s">
        <v>344</v>
      </c>
      <c r="C3" s="1168"/>
      <c r="D3" s="1169"/>
      <c r="E3" s="202" t="s">
        <v>271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'Z_6.9.2.sz.mell'!E4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CONCATENATE('Z_6.9.2.sz.mell'!E5)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65" t="str">
        <f>CONCATENATE("6.10. melléklet ",Z_ALAPADATOK!A7," ",Z_ALAPADATOK!B7," ",Z_ALAPADATOK!C7," ",Z_ALAPADATOK!D7," ",Z_ALAPADATOK!E7," ",Z_ALAPADATOK!F7," ",Z_ALAPADATOK!G7," ",Z_ALAPADATOK!H7)</f>
        <v>6.10. melléklet a  / 2026. (  ) társulási határozathoz</v>
      </c>
      <c r="C1" s="1166"/>
      <c r="D1" s="1166"/>
      <c r="E1" s="1166"/>
    </row>
    <row r="2" spans="1:5" s="25" customFormat="1" ht="25.5" customHeight="1" thickBot="1" x14ac:dyDescent="0.25">
      <c r="A2" s="201" t="s">
        <v>356</v>
      </c>
      <c r="B2" s="1167" t="e">
        <f>CONCATENATE(Z_ALAPADATOK!#REF!)</f>
        <v>#REF!</v>
      </c>
      <c r="C2" s="1168"/>
      <c r="D2" s="1169"/>
      <c r="E2" s="202" t="s">
        <v>384</v>
      </c>
    </row>
    <row r="3" spans="1:5" s="25" customFormat="1" ht="24.75" thickBot="1" x14ac:dyDescent="0.25">
      <c r="A3" s="201" t="s">
        <v>108</v>
      </c>
      <c r="B3" s="1167" t="s">
        <v>243</v>
      </c>
      <c r="C3" s="1168"/>
      <c r="D3" s="1169"/>
      <c r="E3" s="202" t="s">
        <v>31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'Z_6.2.3.sz.mell'!E4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CONCATENATE('Z_6.9.3.sz.mell'!E5)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CONCATENATE("6.10.1. melléklet ",Z_ALAPADATOK!A7," ",Z_ALAPADATOK!B7," ",Z_ALAPADATOK!C7," ",Z_ALAPADATOK!D7," ",Z_ALAPADATOK!E7," ",Z_ALAPADATOK!F7," ",Z_ALAPADATOK!G7," ",Z_ALAPADATOK!H7)</f>
        <v>6.10.1.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CONCATENATE('Z_6.10.sz.mell'!B2:D2)</f>
        <v>#REF!</v>
      </c>
      <c r="C2" s="1168"/>
      <c r="D2" s="1169"/>
      <c r="E2" s="202" t="s">
        <v>384</v>
      </c>
    </row>
    <row r="3" spans="1:5" s="25" customFormat="1" ht="24.75" thickBot="1" x14ac:dyDescent="0.25">
      <c r="A3" s="201" t="s">
        <v>108</v>
      </c>
      <c r="B3" s="1167" t="s">
        <v>262</v>
      </c>
      <c r="C3" s="1168"/>
      <c r="D3" s="1169"/>
      <c r="E3" s="202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'Z_6.10.sz.mell'!E4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CONCATENATE('Z_6.10.sz.mell'!E5)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J28"/>
  <sheetViews>
    <sheetView zoomScale="90" zoomScaleNormal="90" zoomScaleSheetLayoutView="130" workbookViewId="0">
      <selection activeCell="BA21" sqref="BA21"/>
    </sheetView>
  </sheetViews>
  <sheetFormatPr defaultColWidth="9.33203125" defaultRowHeight="12.75" x14ac:dyDescent="0.2"/>
  <cols>
    <col min="1" max="1" width="6.83203125" style="14" customWidth="1"/>
    <col min="2" max="2" width="48" style="15" customWidth="1"/>
    <col min="3" max="3" width="14" style="14" customWidth="1"/>
    <col min="4" max="4" width="15.33203125" style="14" customWidth="1"/>
    <col min="5" max="5" width="15.6640625" style="14" customWidth="1"/>
    <col min="6" max="6" width="44.83203125" style="14" customWidth="1"/>
    <col min="7" max="8" width="14.5" style="14" customWidth="1"/>
    <col min="9" max="9" width="15.5" style="14" customWidth="1"/>
    <col min="10" max="10" width="4.83203125" style="14" customWidth="1"/>
    <col min="11" max="16384" width="9.33203125" style="14"/>
  </cols>
  <sheetData>
    <row r="1" spans="1:10" ht="12.75" customHeight="1" x14ac:dyDescent="0.2">
      <c r="A1" s="1086" t="str">
        <f>CONCATENATE("2. melléklet ",Z_ALAPADATOK!A7," ",Z_ALAPADATOK!B7," ",Z_ALAPADATOK!C7," ",Z_ALAPADATOK!D7," ",Z_ALAPADATOK!E7," ",Z_ALAPADATOK!F7," ",Z_ALAPADATOK!G7," ",Z_ALAPADATOK!H7)</f>
        <v>2. melléklet a  / 2026. (  ) társulási határozathoz</v>
      </c>
      <c r="B1" s="1086"/>
      <c r="C1" s="1086"/>
      <c r="D1" s="1086"/>
      <c r="E1" s="1086"/>
      <c r="F1" s="1086"/>
      <c r="G1" s="1086"/>
      <c r="H1" s="1086"/>
      <c r="I1" s="1086"/>
    </row>
    <row r="2" spans="1:10" ht="39.75" customHeight="1" x14ac:dyDescent="0.2">
      <c r="A2" s="215"/>
      <c r="B2" s="221" t="s">
        <v>1017</v>
      </c>
      <c r="C2" s="222"/>
      <c r="D2" s="222"/>
      <c r="E2" s="222"/>
      <c r="F2" s="222"/>
      <c r="G2" s="222"/>
      <c r="H2" s="222"/>
      <c r="I2" s="222"/>
    </row>
    <row r="3" spans="1:10" ht="14.25" thickBot="1" x14ac:dyDescent="0.25">
      <c r="A3" s="215"/>
      <c r="B3" s="214"/>
      <c r="C3" s="215"/>
      <c r="D3" s="215"/>
      <c r="E3" s="215"/>
      <c r="F3" s="215"/>
      <c r="G3" s="223"/>
      <c r="H3" s="223"/>
      <c r="I3" s="223" t="str">
        <f>'Z_1.mell.'!F6</f>
        <v xml:space="preserve"> Forintban</v>
      </c>
      <c r="J3" s="711"/>
    </row>
    <row r="4" spans="1:10" ht="18" customHeight="1" thickBot="1" x14ac:dyDescent="0.25">
      <c r="A4" s="1083" t="s">
        <v>43</v>
      </c>
      <c r="B4" s="365" t="s">
        <v>32</v>
      </c>
      <c r="C4" s="366"/>
      <c r="D4" s="367"/>
      <c r="E4" s="367"/>
      <c r="F4" s="365" t="s">
        <v>33</v>
      </c>
      <c r="G4" s="368"/>
      <c r="H4" s="369"/>
      <c r="I4" s="370"/>
      <c r="J4" s="711"/>
    </row>
    <row r="5" spans="1:10" s="375" customFormat="1" ht="40.15" customHeight="1" thickBot="1" x14ac:dyDescent="0.25">
      <c r="A5" s="1084"/>
      <c r="B5" s="371" t="s">
        <v>37</v>
      </c>
      <c r="C5" s="372" t="str">
        <f>+CONCATENATE('Z_1.mell.'!D7," eredeti előirányzat")</f>
        <v>2025. évi eredeti előirányzat</v>
      </c>
      <c r="D5" s="373" t="str">
        <f>+CONCATENATE('Z_1.mell.'!D7," módosított előirányzat")</f>
        <v>2025. évi módosított előirányzat</v>
      </c>
      <c r="E5" s="373" t="str">
        <f>CONCATENATE('Z_1.mell.'!F8)</f>
        <v>2025. XII. 31.
teljesítés</v>
      </c>
      <c r="F5" s="371" t="s">
        <v>37</v>
      </c>
      <c r="G5" s="372" t="str">
        <f>+C5</f>
        <v>2025. évi eredeti előirányzat</v>
      </c>
      <c r="H5" s="372" t="str">
        <f>+D5</f>
        <v>2025. évi módosított előirányzat</v>
      </c>
      <c r="I5" s="374" t="str">
        <f>+E5</f>
        <v>2025. XII. 31.
teljesítés</v>
      </c>
      <c r="J5" s="711"/>
    </row>
    <row r="6" spans="1:10" s="375" customFormat="1" ht="12" customHeight="1" thickBot="1" x14ac:dyDescent="0.25">
      <c r="A6" s="376" t="s">
        <v>314</v>
      </c>
      <c r="B6" s="371" t="s">
        <v>315</v>
      </c>
      <c r="C6" s="372" t="s">
        <v>316</v>
      </c>
      <c r="D6" s="373" t="s">
        <v>318</v>
      </c>
      <c r="E6" s="373" t="s">
        <v>317</v>
      </c>
      <c r="F6" s="371" t="s">
        <v>351</v>
      </c>
      <c r="G6" s="372" t="s">
        <v>320</v>
      </c>
      <c r="H6" s="372" t="s">
        <v>321</v>
      </c>
      <c r="I6" s="374" t="s">
        <v>352</v>
      </c>
      <c r="J6" s="711"/>
    </row>
    <row r="7" spans="1:10" ht="25.5" x14ac:dyDescent="0.2">
      <c r="A7" s="381" t="s">
        <v>5</v>
      </c>
      <c r="B7" s="382" t="s">
        <v>819</v>
      </c>
      <c r="C7" s="383">
        <f>'Z_1.mell.'!D17-'Z_3..mell'!C7</f>
        <v>83414610</v>
      </c>
      <c r="D7" s="383">
        <f>'Z_1.mell.'!E17-'Z_3..mell'!D7</f>
        <v>117529049</v>
      </c>
      <c r="E7" s="383">
        <f>'Z_1.mell.'!F17-'Z_3..mell'!E7</f>
        <v>117529051</v>
      </c>
      <c r="F7" s="378" t="s">
        <v>823</v>
      </c>
      <c r="G7" s="383">
        <f>'Z_1.mell.'!D98</f>
        <v>69582875</v>
      </c>
      <c r="H7" s="383">
        <f>'Z_1.mell.'!E98</f>
        <v>88701942</v>
      </c>
      <c r="I7" s="384">
        <f>'Z_1.mell.'!F98</f>
        <v>88701942</v>
      </c>
      <c r="J7" s="711"/>
    </row>
    <row r="8" spans="1:10" ht="25.5" x14ac:dyDescent="0.2">
      <c r="A8" s="562" t="s">
        <v>6</v>
      </c>
      <c r="B8" s="563" t="s">
        <v>242</v>
      </c>
      <c r="C8" s="564"/>
      <c r="D8" s="564"/>
      <c r="E8" s="564"/>
      <c r="F8" s="382" t="s">
        <v>824</v>
      </c>
      <c r="G8" s="383">
        <f>'Z_1.mell.'!D99</f>
        <v>7932368</v>
      </c>
      <c r="H8" s="383">
        <f>'Z_1.mell.'!E99</f>
        <v>10571501</v>
      </c>
      <c r="I8" s="384">
        <f>'Z_1.mell.'!F99</f>
        <v>10571501</v>
      </c>
      <c r="J8" s="711"/>
    </row>
    <row r="9" spans="1:10" x14ac:dyDescent="0.2">
      <c r="A9" s="381" t="s">
        <v>7</v>
      </c>
      <c r="B9" s="382" t="s">
        <v>820</v>
      </c>
      <c r="C9" s="383"/>
      <c r="D9" s="383"/>
      <c r="E9" s="383"/>
      <c r="F9" s="382" t="s">
        <v>825</v>
      </c>
      <c r="G9" s="383">
        <f>'Z_1.mell.'!D100</f>
        <v>6191359</v>
      </c>
      <c r="H9" s="383">
        <f>'Z_1.mell.'!E100</f>
        <v>25851794</v>
      </c>
      <c r="I9" s="384">
        <f>'Z_1.mell.'!F100</f>
        <v>25387766</v>
      </c>
      <c r="J9" s="711"/>
    </row>
    <row r="10" spans="1:10" x14ac:dyDescent="0.2">
      <c r="A10" s="381" t="s">
        <v>8</v>
      </c>
      <c r="B10" s="385" t="s">
        <v>821</v>
      </c>
      <c r="C10" s="383">
        <f>'Z_1.mell.'!D37</f>
        <v>0</v>
      </c>
      <c r="D10" s="383">
        <f>'Z_1.mell.'!E37</f>
        <v>7304196</v>
      </c>
      <c r="E10" s="383">
        <f>'Z_1.mell.'!F37</f>
        <v>7837793</v>
      </c>
      <c r="F10" s="382" t="s">
        <v>826</v>
      </c>
      <c r="G10" s="383">
        <v>0</v>
      </c>
      <c r="H10" s="383">
        <v>0</v>
      </c>
      <c r="I10" s="384">
        <v>0</v>
      </c>
      <c r="J10" s="711"/>
    </row>
    <row r="11" spans="1:10" x14ac:dyDescent="0.2">
      <c r="A11" s="381" t="s">
        <v>9</v>
      </c>
      <c r="B11" s="382" t="s">
        <v>822</v>
      </c>
      <c r="C11" s="386">
        <v>0</v>
      </c>
      <c r="D11" s="386">
        <v>0</v>
      </c>
      <c r="E11" s="386">
        <v>0</v>
      </c>
      <c r="F11" s="382" t="s">
        <v>827</v>
      </c>
      <c r="G11" s="383">
        <v>0</v>
      </c>
      <c r="H11" s="383">
        <v>0</v>
      </c>
      <c r="I11" s="384">
        <v>0</v>
      </c>
      <c r="J11" s="711"/>
    </row>
    <row r="12" spans="1:10" ht="13.5" thickBot="1" x14ac:dyDescent="0.25">
      <c r="A12" s="562" t="s">
        <v>10</v>
      </c>
      <c r="B12" s="563" t="s">
        <v>313</v>
      </c>
      <c r="C12" s="564">
        <v>0</v>
      </c>
      <c r="D12" s="564"/>
      <c r="E12" s="564"/>
      <c r="F12" s="563" t="s">
        <v>828</v>
      </c>
      <c r="G12" s="564"/>
      <c r="H12" s="564"/>
      <c r="I12" s="565"/>
      <c r="J12" s="711"/>
    </row>
    <row r="13" spans="1:10" s="569" customFormat="1" ht="29.25" thickBot="1" x14ac:dyDescent="0.25">
      <c r="A13" s="566" t="s">
        <v>11</v>
      </c>
      <c r="B13" s="567" t="s">
        <v>830</v>
      </c>
      <c r="C13" s="568">
        <f>+C7+C9+C10+C11</f>
        <v>83414610</v>
      </c>
      <c r="D13" s="568">
        <f>+D7+D9+D10+D11</f>
        <v>124833245</v>
      </c>
      <c r="E13" s="568">
        <f>+E7+E9+E10+E11</f>
        <v>125366844</v>
      </c>
      <c r="F13" s="567" t="s">
        <v>829</v>
      </c>
      <c r="G13" s="568">
        <f>SUM(G7:G11)</f>
        <v>83706602</v>
      </c>
      <c r="H13" s="568">
        <f>SUM(H7:H11)</f>
        <v>125125237</v>
      </c>
      <c r="I13" s="570">
        <f>SUM(I7:I11)</f>
        <v>124661209</v>
      </c>
      <c r="J13" s="711"/>
    </row>
    <row r="14" spans="1:10" x14ac:dyDescent="0.2">
      <c r="A14" s="389" t="s">
        <v>12</v>
      </c>
      <c r="B14" s="390" t="s">
        <v>833</v>
      </c>
      <c r="C14" s="391">
        <f>SUM(C15:C16)</f>
        <v>291992</v>
      </c>
      <c r="D14" s="391">
        <f t="shared" ref="D14:E14" si="0">SUM(D15:D16)</f>
        <v>291992</v>
      </c>
      <c r="E14" s="391">
        <f t="shared" si="0"/>
        <v>291992</v>
      </c>
      <c r="F14" s="382" t="s">
        <v>104</v>
      </c>
      <c r="G14" s="392"/>
      <c r="H14" s="392"/>
      <c r="I14" s="393"/>
      <c r="J14" s="711"/>
    </row>
    <row r="15" spans="1:10" x14ac:dyDescent="0.2">
      <c r="A15" s="562" t="s">
        <v>13</v>
      </c>
      <c r="B15" s="563" t="s">
        <v>831</v>
      </c>
      <c r="C15" s="564">
        <f>'Z_1.mell.'!D76-'Z_3..mell'!C15</f>
        <v>291992</v>
      </c>
      <c r="D15" s="564">
        <f>'Z_1.mell.'!E76-'Z_3..mell'!D15</f>
        <v>291992</v>
      </c>
      <c r="E15" s="564">
        <f>'Z_1.mell.'!F76-'Z_3..mell'!E15</f>
        <v>291992</v>
      </c>
      <c r="F15" s="382" t="s">
        <v>837</v>
      </c>
      <c r="G15" s="383"/>
      <c r="H15" s="383"/>
      <c r="I15" s="384"/>
      <c r="J15" s="711"/>
    </row>
    <row r="16" spans="1:10" ht="25.5" x14ac:dyDescent="0.2">
      <c r="A16" s="562" t="s">
        <v>14</v>
      </c>
      <c r="B16" s="563" t="s">
        <v>832</v>
      </c>
      <c r="C16" s="564"/>
      <c r="D16" s="564"/>
      <c r="E16" s="564"/>
      <c r="F16" s="382" t="s">
        <v>105</v>
      </c>
      <c r="G16" s="383"/>
      <c r="H16" s="383"/>
      <c r="I16" s="384"/>
      <c r="J16" s="711"/>
    </row>
    <row r="17" spans="1:10" ht="25.5" x14ac:dyDescent="0.2">
      <c r="A17" s="381" t="s">
        <v>15</v>
      </c>
      <c r="B17" s="382" t="s">
        <v>834</v>
      </c>
      <c r="C17" s="383"/>
      <c r="D17" s="383"/>
      <c r="E17" s="383"/>
      <c r="F17" s="382" t="s">
        <v>838</v>
      </c>
      <c r="G17" s="383"/>
      <c r="H17" s="383"/>
      <c r="I17" s="384"/>
      <c r="J17" s="711"/>
    </row>
    <row r="18" spans="1:10" ht="13.5" thickBot="1" x14ac:dyDescent="0.25">
      <c r="A18" s="381" t="s">
        <v>16</v>
      </c>
      <c r="B18" s="382" t="s">
        <v>835</v>
      </c>
      <c r="C18" s="383"/>
      <c r="D18" s="383">
        <v>0</v>
      </c>
      <c r="E18" s="383">
        <v>0</v>
      </c>
      <c r="F18" s="390" t="s">
        <v>839</v>
      </c>
      <c r="G18" s="383"/>
      <c r="H18" s="383"/>
      <c r="I18" s="384"/>
      <c r="J18" s="711"/>
    </row>
    <row r="19" spans="1:10" s="569" customFormat="1" ht="29.25" thickBot="1" x14ac:dyDescent="0.25">
      <c r="A19" s="566" t="s">
        <v>17</v>
      </c>
      <c r="B19" s="567" t="s">
        <v>836</v>
      </c>
      <c r="C19" s="568">
        <f>+C14+C17+C18</f>
        <v>291992</v>
      </c>
      <c r="D19" s="568">
        <f>+D14+D17+D18</f>
        <v>291992</v>
      </c>
      <c r="E19" s="568">
        <f>+E14+E17+E18</f>
        <v>291992</v>
      </c>
      <c r="F19" s="567" t="s">
        <v>841</v>
      </c>
      <c r="G19" s="568">
        <f>SUM(G14:G18)</f>
        <v>0</v>
      </c>
      <c r="H19" s="568">
        <f>SUM(H14:H18)</f>
        <v>0</v>
      </c>
      <c r="I19" s="570">
        <f>SUM(I14:I18)</f>
        <v>0</v>
      </c>
      <c r="J19" s="711"/>
    </row>
    <row r="20" spans="1:10" ht="13.5" thickBot="1" x14ac:dyDescent="0.25">
      <c r="A20" s="77" t="s">
        <v>18</v>
      </c>
      <c r="B20" s="78" t="s">
        <v>840</v>
      </c>
      <c r="C20" s="387">
        <f>+C13+C19</f>
        <v>83706602</v>
      </c>
      <c r="D20" s="387">
        <f>+D13+D19</f>
        <v>125125237</v>
      </c>
      <c r="E20" s="388">
        <f>+E13+E19</f>
        <v>125658836</v>
      </c>
      <c r="F20" s="78" t="s">
        <v>842</v>
      </c>
      <c r="G20" s="387">
        <f>+G13+G19</f>
        <v>83706602</v>
      </c>
      <c r="H20" s="387">
        <f>+H13+H19</f>
        <v>125125237</v>
      </c>
      <c r="I20" s="388">
        <f>+I13+I19</f>
        <v>124661209</v>
      </c>
      <c r="J20" s="711"/>
    </row>
    <row r="21" spans="1:10" ht="13.5" thickBot="1" x14ac:dyDescent="0.25">
      <c r="A21" s="77" t="s">
        <v>19</v>
      </c>
      <c r="B21" s="78" t="s">
        <v>82</v>
      </c>
      <c r="C21" s="387">
        <f>IF(C13-G13&lt;0,G13-C13,"-")</f>
        <v>291992</v>
      </c>
      <c r="D21" s="387">
        <f>IF(D13-H13&lt;0,H13-D13,"-")</f>
        <v>291992</v>
      </c>
      <c r="E21" s="388" t="str">
        <f>IF(E13-I13&lt;0,I13-E13,"-")</f>
        <v>-</v>
      </c>
      <c r="F21" s="78" t="s">
        <v>83</v>
      </c>
      <c r="G21" s="387" t="str">
        <f>IF(C13-G13&gt;0,C13-G13,"-")</f>
        <v>-</v>
      </c>
      <c r="H21" s="387" t="str">
        <f>IF(D13-H13&gt;0,D13-H13,"-")</f>
        <v>-</v>
      </c>
      <c r="I21" s="388">
        <f>IF(E13-I13&gt;0,E13-I13,"-")</f>
        <v>705635</v>
      </c>
      <c r="J21" s="711"/>
    </row>
    <row r="22" spans="1:10" ht="13.5" thickBot="1" x14ac:dyDescent="0.25">
      <c r="A22" s="77" t="s">
        <v>20</v>
      </c>
      <c r="B22" s="78" t="s">
        <v>369</v>
      </c>
      <c r="C22" s="387" t="str">
        <f>IF(C20-G20&lt;0,G20-C20,"-")</f>
        <v>-</v>
      </c>
      <c r="D22" s="387" t="str">
        <f>IF(D20-H20&lt;0,H20-D20,"-")</f>
        <v>-</v>
      </c>
      <c r="E22" s="387" t="str">
        <f>IF(E20-I20&lt;0,I20-E20,"-")</f>
        <v>-</v>
      </c>
      <c r="F22" s="78" t="s">
        <v>370</v>
      </c>
      <c r="G22" s="387" t="str">
        <f>IF(C20-G20&gt;0,C20-G20,"-")</f>
        <v>-</v>
      </c>
      <c r="H22" s="387" t="str">
        <f>IF(D20-H20&gt;0,D20-H20,"-")</f>
        <v>-</v>
      </c>
      <c r="I22" s="1019">
        <f>IF(E20-I20&gt;0,E20-I20,"-")</f>
        <v>997627</v>
      </c>
      <c r="J22" s="711"/>
    </row>
    <row r="23" spans="1:10" ht="18.75" x14ac:dyDescent="0.2">
      <c r="B23" s="1085"/>
      <c r="C23" s="1085"/>
      <c r="D23" s="1085"/>
      <c r="E23" s="1085"/>
      <c r="F23" s="1085"/>
      <c r="J23" s="711"/>
    </row>
    <row r="24" spans="1:10" x14ac:dyDescent="0.2">
      <c r="J24" s="711"/>
    </row>
    <row r="25" spans="1:10" x14ac:dyDescent="0.2">
      <c r="J25" s="711"/>
    </row>
    <row r="26" spans="1:10" x14ac:dyDescent="0.2">
      <c r="J26" s="711"/>
    </row>
    <row r="27" spans="1:10" x14ac:dyDescent="0.2">
      <c r="J27" s="711"/>
    </row>
    <row r="28" spans="1:10" x14ac:dyDescent="0.2">
      <c r="J28" s="711"/>
    </row>
  </sheetData>
  <mergeCells count="3">
    <mergeCell ref="A4:A5"/>
    <mergeCell ref="B23:F23"/>
    <mergeCell ref="A1:I1"/>
  </mergeCells>
  <phoneticPr fontId="0" type="noConversion"/>
  <printOptions horizontalCentered="1"/>
  <pageMargins left="0.7" right="0.7" top="0.75" bottom="0.75" header="0.3" footer="0.3"/>
  <pageSetup paperSize="9" scale="77" orientation="landscape" r:id="rId1"/>
  <headerFooter alignWithMargins="0">
    <oddHeader xml:space="preserve">&amp;R&amp;"Times New Roman CE,Félkövér dőlt"&amp;11 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</sheetPr>
  <dimension ref="A1:E60"/>
  <sheetViews>
    <sheetView zoomScale="120" zoomScaleNormal="120" workbookViewId="0">
      <selection activeCell="I20" sqref="I20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CONCATENATE("6.10.2. melléklet ",Z_ALAPADATOK!A7," ",Z_ALAPADATOK!B7," ",Z_ALAPADATOK!C7," ",Z_ALAPADATOK!D7," ",Z_ALAPADATOK!E7," ",Z_ALAPADATOK!F7," ",Z_ALAPADATOK!G7," ",Z_ALAPADATOK!H7)</f>
        <v>6.10.2.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CONCATENATE('Z_6.10.1.sz.mell'!B2:D2)</f>
        <v>#REF!</v>
      </c>
      <c r="C2" s="1168"/>
      <c r="D2" s="1169"/>
      <c r="E2" s="202" t="s">
        <v>384</v>
      </c>
    </row>
    <row r="3" spans="1:5" s="25" customFormat="1" ht="24.75" thickBot="1" x14ac:dyDescent="0.25">
      <c r="A3" s="201" t="s">
        <v>108</v>
      </c>
      <c r="B3" s="1167" t="s">
        <v>263</v>
      </c>
      <c r="C3" s="1168"/>
      <c r="D3" s="1169"/>
      <c r="E3" s="202" t="s">
        <v>36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'Z_6.10.1.sz.mell'!E4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CONCATENATE('Z_6.10.1.sz.mell'!E5)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CONCATENATE("6.10.3. melléklet ",Z_ALAPADATOK!A7," ",Z_ALAPADATOK!B7," ",Z_ALAPADATOK!C7," ",Z_ALAPADATOK!D7," ",Z_ALAPADATOK!E7," ",Z_ALAPADATOK!F7," ",Z_ALAPADATOK!G7," ",Z_ALAPADATOK!H7)</f>
        <v>6.10.3.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CONCATENATE('Z_6.10.2.sz.mell'!B2:D2)</f>
        <v>#REF!</v>
      </c>
      <c r="C2" s="1168"/>
      <c r="D2" s="1169"/>
      <c r="E2" s="202" t="s">
        <v>384</v>
      </c>
    </row>
    <row r="3" spans="1:5" s="25" customFormat="1" ht="24.75" thickBot="1" x14ac:dyDescent="0.25">
      <c r="A3" s="201" t="s">
        <v>108</v>
      </c>
      <c r="B3" s="1167" t="s">
        <v>344</v>
      </c>
      <c r="C3" s="1168"/>
      <c r="D3" s="1169"/>
      <c r="E3" s="202" t="s">
        <v>271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'Z_6.10.2.sz.mell'!E4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CONCATENATE('Z_6.10.2.sz.mell'!E5)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</sheetPr>
  <dimension ref="A1:E60"/>
  <sheetViews>
    <sheetView zoomScale="120" zoomScaleNormal="120" workbookViewId="0">
      <selection activeCell="I24" sqref="I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65" t="str">
        <f>CONCATENATE("6.11. melléklet ",Z_ALAPADATOK!A7," ",Z_ALAPADATOK!B7," ",Z_ALAPADATOK!C7," ",Z_ALAPADATOK!D7," ",Z_ALAPADATOK!E7," ",Z_ALAPADATOK!F7," ",Z_ALAPADATOK!G7," ",Z_ALAPADATOK!H7)</f>
        <v>6.11. melléklet a  / 2026. (  ) társulási határozathoz</v>
      </c>
      <c r="C1" s="1166"/>
      <c r="D1" s="1166"/>
      <c r="E1" s="1166"/>
    </row>
    <row r="2" spans="1:5" s="25" customFormat="1" ht="25.5" customHeight="1" thickBot="1" x14ac:dyDescent="0.25">
      <c r="A2" s="201" t="s">
        <v>356</v>
      </c>
      <c r="B2" s="1167" t="e">
        <f>CONCATENATE(Z_ALAPADATOK!#REF!)</f>
        <v>#REF!</v>
      </c>
      <c r="C2" s="1168"/>
      <c r="D2" s="1169"/>
      <c r="E2" s="202" t="s">
        <v>385</v>
      </c>
    </row>
    <row r="3" spans="1:5" s="25" customFormat="1" ht="24.75" thickBot="1" x14ac:dyDescent="0.25">
      <c r="A3" s="201" t="s">
        <v>108</v>
      </c>
      <c r="B3" s="1167" t="s">
        <v>243</v>
      </c>
      <c r="C3" s="1168"/>
      <c r="D3" s="1169"/>
      <c r="E3" s="202" t="s">
        <v>31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'Z_6.2.3.sz.mell'!E4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CONCATENATE('Z_6.10.3.sz.mell'!E5)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CONCATENATE("6.11.1. melléklet ",Z_ALAPADATOK!A7," ",Z_ALAPADATOK!B7," ",Z_ALAPADATOK!C7," ",Z_ALAPADATOK!D7," ",Z_ALAPADATOK!E7," ",Z_ALAPADATOK!F7," ",Z_ALAPADATOK!G7," ",Z_ALAPADATOK!H7)</f>
        <v>6.11.1.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CONCATENATE('Z_6.11.sz.mell'!B2:D2)</f>
        <v>#REF!</v>
      </c>
      <c r="C2" s="1168"/>
      <c r="D2" s="1169"/>
      <c r="E2" s="202" t="s">
        <v>385</v>
      </c>
    </row>
    <row r="3" spans="1:5" s="25" customFormat="1" ht="24.75" thickBot="1" x14ac:dyDescent="0.25">
      <c r="A3" s="201" t="s">
        <v>108</v>
      </c>
      <c r="B3" s="1167" t="s">
        <v>262</v>
      </c>
      <c r="C3" s="1168"/>
      <c r="D3" s="1169"/>
      <c r="E3" s="202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'Z_6.11.sz.mell'!E4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CONCATENATE('Z_6.11.sz.mell'!E5)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</sheetPr>
  <dimension ref="A1:E60"/>
  <sheetViews>
    <sheetView zoomScale="120" zoomScaleNormal="120" workbookViewId="0">
      <selection activeCell="J24" sqref="J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CONCATENATE("6.11.2. melléklet ",Z_ALAPADATOK!A7," ",Z_ALAPADATOK!B7," ",Z_ALAPADATOK!C7," ",Z_ALAPADATOK!D7," ",Z_ALAPADATOK!E7," ",Z_ALAPADATOK!F7," ",Z_ALAPADATOK!G7," ",Z_ALAPADATOK!H7)</f>
        <v>6.11.2.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CONCATENATE('Z_6.11.1.sz.mell'!B2:D2)</f>
        <v>#REF!</v>
      </c>
      <c r="C2" s="1168"/>
      <c r="D2" s="1169"/>
      <c r="E2" s="202" t="s">
        <v>385</v>
      </c>
    </row>
    <row r="3" spans="1:5" s="25" customFormat="1" ht="24.75" thickBot="1" x14ac:dyDescent="0.25">
      <c r="A3" s="201" t="s">
        <v>108</v>
      </c>
      <c r="B3" s="1167" t="s">
        <v>263</v>
      </c>
      <c r="C3" s="1168"/>
      <c r="D3" s="1169"/>
      <c r="E3" s="202" t="s">
        <v>36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'Z_6.11.1.sz.mell'!E4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CONCATENATE('Z_6.11.1.sz.mell'!E5)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</sheetPr>
  <dimension ref="A1:E60"/>
  <sheetViews>
    <sheetView zoomScale="120" zoomScaleNormal="120" workbookViewId="0">
      <selection activeCell="J22" sqref="J22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CONCATENATE("6.11.3. melléklet ",Z_ALAPADATOK!A7," ",Z_ALAPADATOK!B7," ",Z_ALAPADATOK!C7," ",Z_ALAPADATOK!D7," ",Z_ALAPADATOK!E7," ",Z_ALAPADATOK!F7," ",Z_ALAPADATOK!G7," ",Z_ALAPADATOK!H7)</f>
        <v>6.11.3.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CONCATENATE('Z_6.11.2.sz.mell'!B2:D2)</f>
        <v>#REF!</v>
      </c>
      <c r="C2" s="1168"/>
      <c r="D2" s="1169"/>
      <c r="E2" s="202" t="s">
        <v>385</v>
      </c>
    </row>
    <row r="3" spans="1:5" s="25" customFormat="1" ht="24.75" thickBot="1" x14ac:dyDescent="0.25">
      <c r="A3" s="201" t="s">
        <v>108</v>
      </c>
      <c r="B3" s="1167" t="s">
        <v>344</v>
      </c>
      <c r="C3" s="1168"/>
      <c r="D3" s="1169"/>
      <c r="E3" s="202" t="s">
        <v>271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'Z_6.11.2.sz.mell'!E4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CONCATENATE('Z_6.11.2.sz.mell'!E5)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</sheetPr>
  <dimension ref="A1:E60"/>
  <sheetViews>
    <sheetView zoomScale="120" zoomScaleNormal="120" workbookViewId="0">
      <selection activeCell="I17" sqref="I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65" t="str">
        <f>CONCATENATE("6.12. melléklet ",Z_ALAPADATOK!A7," ",Z_ALAPADATOK!B7," ",Z_ALAPADATOK!C7," ",Z_ALAPADATOK!D7," ",Z_ALAPADATOK!E7," ",Z_ALAPADATOK!F7," ",Z_ALAPADATOK!G7," ",Z_ALAPADATOK!H7)</f>
        <v>6.12. melléklet a  / 2026. (  ) társulási határozathoz</v>
      </c>
      <c r="C1" s="1166"/>
      <c r="D1" s="1166"/>
      <c r="E1" s="1166"/>
    </row>
    <row r="2" spans="1:5" s="25" customFormat="1" ht="25.5" customHeight="1" thickBot="1" x14ac:dyDescent="0.25">
      <c r="A2" s="201" t="s">
        <v>356</v>
      </c>
      <c r="B2" s="1167" t="e">
        <f>CONCATENATE(Z_ALAPADATOK!#REF!)</f>
        <v>#REF!</v>
      </c>
      <c r="C2" s="1168"/>
      <c r="D2" s="1169"/>
      <c r="E2" s="202" t="s">
        <v>386</v>
      </c>
    </row>
    <row r="3" spans="1:5" s="25" customFormat="1" ht="24.75" thickBot="1" x14ac:dyDescent="0.25">
      <c r="A3" s="201" t="s">
        <v>108</v>
      </c>
      <c r="B3" s="1167" t="s">
        <v>243</v>
      </c>
      <c r="C3" s="1168"/>
      <c r="D3" s="1169"/>
      <c r="E3" s="202" t="s">
        <v>31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'Z_6.2.3.sz.mell'!E4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CONCATENATE('Z_6.11.3.sz.mell'!E5)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</sheetPr>
  <dimension ref="A1:E60"/>
  <sheetViews>
    <sheetView zoomScale="120" zoomScaleNormal="120" workbookViewId="0">
      <selection activeCell="H19" sqref="H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CONCATENATE("6.12.1. melléklet ",Z_ALAPADATOK!A7," ",Z_ALAPADATOK!B7," ",Z_ALAPADATOK!C7," ",Z_ALAPADATOK!D7," ",Z_ALAPADATOK!E7," ",Z_ALAPADATOK!F7," ",Z_ALAPADATOK!G7," ",Z_ALAPADATOK!H7)</f>
        <v>6.12.1.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CONCATENATE('Z_6.12.sz.mell'!B2:D2)</f>
        <v>#REF!</v>
      </c>
      <c r="C2" s="1168"/>
      <c r="D2" s="1169"/>
      <c r="E2" s="202" t="s">
        <v>386</v>
      </c>
    </row>
    <row r="3" spans="1:5" s="25" customFormat="1" ht="24.75" thickBot="1" x14ac:dyDescent="0.25">
      <c r="A3" s="201" t="s">
        <v>108</v>
      </c>
      <c r="B3" s="1167" t="s">
        <v>262</v>
      </c>
      <c r="C3" s="1168"/>
      <c r="D3" s="1169"/>
      <c r="E3" s="202" t="s">
        <v>35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'Z_6.12.sz.mell'!E4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CONCATENATE('Z_6.12.sz.mell'!E5)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</sheetPr>
  <dimension ref="A1:E60"/>
  <sheetViews>
    <sheetView zoomScale="120" zoomScaleNormal="120" workbookViewId="0">
      <selection activeCell="G15" sqref="G15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CONCATENATE("6.12.2. melléklet ",Z_ALAPADATOK!A7," ",Z_ALAPADATOK!B7," ",Z_ALAPADATOK!C7," ",Z_ALAPADATOK!D7," ",Z_ALAPADATOK!E7," ",Z_ALAPADATOK!F7," ",Z_ALAPADATOK!G7," ",Z_ALAPADATOK!H7)</f>
        <v>6.12.2.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CONCATENATE('Z_6.12.1.sz.mell'!B2:D2)</f>
        <v>#REF!</v>
      </c>
      <c r="C2" s="1168"/>
      <c r="D2" s="1169"/>
      <c r="E2" s="202" t="s">
        <v>386</v>
      </c>
    </row>
    <row r="3" spans="1:5" s="25" customFormat="1" ht="24.75" thickBot="1" x14ac:dyDescent="0.25">
      <c r="A3" s="201" t="s">
        <v>108</v>
      </c>
      <c r="B3" s="1167" t="s">
        <v>263</v>
      </c>
      <c r="C3" s="1168"/>
      <c r="D3" s="1169"/>
      <c r="E3" s="202" t="s">
        <v>36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'Z_6.12.1.sz.mell'!E4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CONCATENATE('Z_6.12.1.sz.mell'!E5)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0"/>
      <c r="B1" s="1170" t="str">
        <f>CONCATENATE("6.12.3. melléklet ",Z_ALAPADATOK!A7," ",Z_ALAPADATOK!B7," ",Z_ALAPADATOK!C7," ",Z_ALAPADATOK!D7," ",Z_ALAPADATOK!E7," ",Z_ALAPADATOK!F7," ",Z_ALAPADATOK!G7," ",Z_ALAPADATOK!H7)</f>
        <v>6.12.3. melléklet a  / 2026. (  ) társulási határozathoz</v>
      </c>
      <c r="C1" s="1171"/>
      <c r="D1" s="1171"/>
      <c r="E1" s="1171"/>
    </row>
    <row r="2" spans="1:5" s="25" customFormat="1" ht="25.5" customHeight="1" thickBot="1" x14ac:dyDescent="0.25">
      <c r="A2" s="201" t="s">
        <v>356</v>
      </c>
      <c r="B2" s="1167" t="e">
        <f>CONCATENATE('Z_6.12.2.sz.mell'!B2:D2)</f>
        <v>#REF!</v>
      </c>
      <c r="C2" s="1168"/>
      <c r="D2" s="1169"/>
      <c r="E2" s="202" t="s">
        <v>385</v>
      </c>
    </row>
    <row r="3" spans="1:5" s="25" customFormat="1" ht="24.75" thickBot="1" x14ac:dyDescent="0.25">
      <c r="A3" s="201" t="s">
        <v>108</v>
      </c>
      <c r="B3" s="1167" t="s">
        <v>344</v>
      </c>
      <c r="C3" s="1168"/>
      <c r="D3" s="1169"/>
      <c r="E3" s="202" t="s">
        <v>271</v>
      </c>
    </row>
    <row r="4" spans="1:5" s="26" customFormat="1" ht="15.95" customHeight="1" thickBot="1" x14ac:dyDescent="0.3">
      <c r="A4" s="203"/>
      <c r="B4" s="203"/>
      <c r="C4" s="204"/>
      <c r="D4" s="205"/>
      <c r="E4" s="204">
        <f>'Z_6.12.2.sz.mell'!E4</f>
        <v>0</v>
      </c>
    </row>
    <row r="5" spans="1:5" ht="24.75" thickBot="1" x14ac:dyDescent="0.25">
      <c r="A5" s="206" t="s">
        <v>109</v>
      </c>
      <c r="B5" s="207" t="s">
        <v>366</v>
      </c>
      <c r="C5" s="207" t="s">
        <v>354</v>
      </c>
      <c r="D5" s="208" t="s">
        <v>355</v>
      </c>
      <c r="E5" s="192" t="e">
        <f>CONCATENATE('Z_6.12.2.sz.mell'!E5)</f>
        <v>#REF!</v>
      </c>
    </row>
    <row r="6" spans="1:5" s="21" customFormat="1" ht="12.95" customHeight="1" thickBot="1" x14ac:dyDescent="0.25">
      <c r="A6" s="224" t="s">
        <v>314</v>
      </c>
      <c r="B6" s="225" t="s">
        <v>315</v>
      </c>
      <c r="C6" s="225" t="s">
        <v>316</v>
      </c>
      <c r="D6" s="226" t="s">
        <v>318</v>
      </c>
      <c r="E6" s="227" t="s">
        <v>317</v>
      </c>
    </row>
    <row r="7" spans="1:5" s="21" customFormat="1" ht="15.95" customHeight="1" thickBot="1" x14ac:dyDescent="0.25">
      <c r="A7" s="1162" t="s">
        <v>32</v>
      </c>
      <c r="B7" s="1163"/>
      <c r="C7" s="1163"/>
      <c r="D7" s="1163"/>
      <c r="E7" s="1164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1"/>
      <c r="D9" s="161"/>
      <c r="E9" s="179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49"/>
      <c r="E10" s="153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49"/>
      <c r="E11" s="153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49"/>
      <c r="E12" s="153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49"/>
      <c r="E13" s="153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49"/>
      <c r="E14" s="153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49"/>
      <c r="E15" s="153"/>
    </row>
    <row r="16" spans="1:5" s="27" customFormat="1" ht="12" customHeight="1" x14ac:dyDescent="0.2">
      <c r="A16" s="125" t="s">
        <v>67</v>
      </c>
      <c r="B16" s="4" t="s">
        <v>149</v>
      </c>
      <c r="C16" s="159"/>
      <c r="D16" s="184"/>
      <c r="E16" s="157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49"/>
      <c r="E17" s="153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0"/>
      <c r="E18" s="154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0"/>
      <c r="E19" s="154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1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49"/>
      <c r="E21" s="153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49"/>
      <c r="E22" s="153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49"/>
      <c r="E23" s="153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49"/>
      <c r="E24" s="153"/>
    </row>
    <row r="25" spans="1:5" s="28" customFormat="1" ht="12" customHeight="1" thickBot="1" x14ac:dyDescent="0.25">
      <c r="A25" s="47" t="s">
        <v>7</v>
      </c>
      <c r="B25" s="31" t="s">
        <v>87</v>
      </c>
      <c r="C25" s="181"/>
      <c r="D25" s="183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1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0"/>
      <c r="D27" s="32"/>
      <c r="E27" s="158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2"/>
      <c r="E28" s="155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5"/>
      <c r="E29" s="180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1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0"/>
      <c r="D31" s="32"/>
      <c r="E31" s="158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2"/>
      <c r="E32" s="155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5"/>
      <c r="E33" s="180"/>
    </row>
    <row r="34" spans="1:5" s="27" customFormat="1" ht="12" customHeight="1" thickBot="1" x14ac:dyDescent="0.25">
      <c r="A34" s="47" t="s">
        <v>10</v>
      </c>
      <c r="B34" s="31" t="s">
        <v>238</v>
      </c>
      <c r="C34" s="181"/>
      <c r="D34" s="183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1"/>
      <c r="D35" s="183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1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1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0"/>
      <c r="D38" s="32"/>
      <c r="E38" s="158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2"/>
      <c r="E39" s="155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5"/>
      <c r="E40" s="180"/>
    </row>
    <row r="41" spans="1:5" s="28" customFormat="1" ht="15.2" customHeight="1" thickBot="1" x14ac:dyDescent="0.25">
      <c r="A41" s="50" t="s">
        <v>14</v>
      </c>
      <c r="B41" s="51" t="s">
        <v>259</v>
      </c>
      <c r="C41" s="182">
        <f>+C36+C37</f>
        <v>0</v>
      </c>
      <c r="D41" s="178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62" t="s">
        <v>33</v>
      </c>
      <c r="B44" s="1163"/>
      <c r="C44" s="1163"/>
      <c r="D44" s="1163"/>
      <c r="E44" s="1164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1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0"/>
      <c r="D46" s="32"/>
      <c r="E46" s="158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6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6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6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6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1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0"/>
      <c r="D52" s="32"/>
      <c r="E52" s="158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6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6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6"/>
    </row>
    <row r="56" spans="1:5" ht="15.2" customHeight="1" thickBot="1" x14ac:dyDescent="0.25">
      <c r="A56" s="47" t="s">
        <v>7</v>
      </c>
      <c r="B56" s="31" t="s">
        <v>1</v>
      </c>
      <c r="C56" s="181"/>
      <c r="D56" s="183"/>
      <c r="E56" s="79"/>
    </row>
    <row r="57" spans="1:5" ht="13.5" thickBot="1" x14ac:dyDescent="0.25">
      <c r="A57" s="47" t="s">
        <v>8</v>
      </c>
      <c r="B57" s="56" t="s">
        <v>343</v>
      </c>
      <c r="C57" s="182">
        <f>+C45+C51+C56</f>
        <v>0</v>
      </c>
      <c r="D57" s="178">
        <f>+D45+D51+D56</f>
        <v>0</v>
      </c>
      <c r="E57" s="83">
        <f>+E45+E51+E56</f>
        <v>0</v>
      </c>
    </row>
    <row r="58" spans="1:5" ht="15.2" customHeight="1" thickBot="1" x14ac:dyDescent="0.25">
      <c r="C58" s="288">
        <f>C41-C57</f>
        <v>0</v>
      </c>
      <c r="D58" s="288">
        <f>D41-D57</f>
        <v>0</v>
      </c>
    </row>
    <row r="59" spans="1:5" ht="14.45" customHeight="1" thickBot="1" x14ac:dyDescent="0.25">
      <c r="A59" s="58" t="s">
        <v>367</v>
      </c>
      <c r="B59" s="59"/>
      <c r="C59" s="176"/>
      <c r="D59" s="176"/>
      <c r="E59" s="175"/>
    </row>
    <row r="60" spans="1:5" ht="13.5" thickBot="1" x14ac:dyDescent="0.25">
      <c r="A60" s="187" t="s">
        <v>368</v>
      </c>
      <c r="B60" s="188"/>
      <c r="C60" s="176"/>
      <c r="D60" s="176"/>
      <c r="E60" s="175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J30"/>
  <sheetViews>
    <sheetView zoomScale="90" zoomScaleNormal="90" zoomScaleSheetLayoutView="115" workbookViewId="0">
      <selection activeCell="BA21" sqref="BA21"/>
    </sheetView>
  </sheetViews>
  <sheetFormatPr defaultColWidth="9.33203125" defaultRowHeight="12.75" x14ac:dyDescent="0.2"/>
  <cols>
    <col min="1" max="1" width="6.83203125" style="14" customWidth="1"/>
    <col min="2" max="2" width="45" style="15" customWidth="1"/>
    <col min="3" max="3" width="13.83203125" style="14" customWidth="1"/>
    <col min="4" max="5" width="13.5" style="14" customWidth="1"/>
    <col min="6" max="6" width="42.5" style="14" customWidth="1"/>
    <col min="7" max="7" width="13.83203125" style="14" customWidth="1"/>
    <col min="8" max="8" width="13.6640625" style="14" customWidth="1"/>
    <col min="9" max="9" width="13.83203125" style="14" customWidth="1"/>
    <col min="10" max="10" width="6.83203125" style="14" customWidth="1"/>
    <col min="11" max="16384" width="9.33203125" style="14"/>
  </cols>
  <sheetData>
    <row r="1" spans="1:10" ht="12.75" customHeight="1" x14ac:dyDescent="0.2">
      <c r="A1" s="1086" t="str">
        <f>CONCATENATE("3. melléklet ",Z_ALAPADATOK!A7," ",Z_ALAPADATOK!B7," ",Z_ALAPADATOK!C7," ",Z_ALAPADATOK!D7," ",Z_ALAPADATOK!E7," ",Z_ALAPADATOK!F7," ",Z_ALAPADATOK!G7," ",Z_ALAPADATOK!H7)</f>
        <v>3. melléklet a  / 2026. (  ) társulási határozathoz</v>
      </c>
      <c r="B1" s="1086"/>
      <c r="C1" s="1086"/>
      <c r="D1" s="1086"/>
      <c r="E1" s="1086"/>
      <c r="F1" s="1086"/>
      <c r="G1" s="1086"/>
      <c r="H1" s="1086"/>
      <c r="I1" s="1086"/>
    </row>
    <row r="2" spans="1:10" ht="31.15" customHeight="1" x14ac:dyDescent="0.2">
      <c r="A2" s="215"/>
      <c r="B2" s="221" t="s">
        <v>1018</v>
      </c>
      <c r="C2" s="222"/>
      <c r="D2" s="222"/>
      <c r="E2" s="222"/>
      <c r="F2" s="222"/>
      <c r="G2" s="222"/>
      <c r="H2" s="222"/>
      <c r="I2" s="222"/>
    </row>
    <row r="3" spans="1:10" ht="24" customHeight="1" thickBot="1" x14ac:dyDescent="0.25">
      <c r="A3" s="215"/>
      <c r="B3" s="214"/>
      <c r="C3" s="215"/>
      <c r="D3" s="215"/>
      <c r="E3" s="215"/>
      <c r="F3" s="215"/>
      <c r="G3" s="223"/>
      <c r="H3" s="223"/>
      <c r="I3" s="223" t="str">
        <f>'Z_2.mell'!I3</f>
        <v xml:space="preserve"> Forintban</v>
      </c>
      <c r="J3" s="711"/>
    </row>
    <row r="4" spans="1:10" ht="13.5" customHeight="1" thickBot="1" x14ac:dyDescent="0.25">
      <c r="A4" s="1083" t="s">
        <v>43</v>
      </c>
      <c r="B4" s="365" t="s">
        <v>32</v>
      </c>
      <c r="C4" s="366"/>
      <c r="D4" s="367"/>
      <c r="E4" s="367"/>
      <c r="F4" s="365" t="s">
        <v>33</v>
      </c>
      <c r="G4" s="368"/>
      <c r="H4" s="369"/>
      <c r="I4" s="370"/>
      <c r="J4" s="711"/>
    </row>
    <row r="5" spans="1:10" s="375" customFormat="1" ht="39" thickBot="1" x14ac:dyDescent="0.25">
      <c r="A5" s="1084"/>
      <c r="B5" s="371" t="s">
        <v>37</v>
      </c>
      <c r="C5" s="372" t="str">
        <f>+CONCATENATE('Z_1.mell.'!D7," eredeti előirányzat")</f>
        <v>2025. évi eredeti előirányzat</v>
      </c>
      <c r="D5" s="373" t="str">
        <f>+CONCATENATE('Z_1.mell.'!D7," módosított előirányzat")</f>
        <v>2025. évi módosított előirányzat</v>
      </c>
      <c r="E5" s="373" t="str">
        <f>CONCATENATE('Z_2.mell'!E5)</f>
        <v>2025. XII. 31.
teljesítés</v>
      </c>
      <c r="F5" s="371" t="s">
        <v>37</v>
      </c>
      <c r="G5" s="372" t="str">
        <f>+C5</f>
        <v>2025. évi eredeti előirányzat</v>
      </c>
      <c r="H5" s="372" t="str">
        <f>+D5</f>
        <v>2025. évi módosított előirányzat</v>
      </c>
      <c r="I5" s="374" t="str">
        <f>+E5</f>
        <v>2025. XII. 31.
teljesítés</v>
      </c>
      <c r="J5" s="711"/>
    </row>
    <row r="6" spans="1:10" s="375" customFormat="1" ht="13.5" thickBot="1" x14ac:dyDescent="0.25">
      <c r="A6" s="376" t="s">
        <v>314</v>
      </c>
      <c r="B6" s="371" t="s">
        <v>315</v>
      </c>
      <c r="C6" s="372" t="s">
        <v>316</v>
      </c>
      <c r="D6" s="372" t="s">
        <v>318</v>
      </c>
      <c r="E6" s="372" t="s">
        <v>317</v>
      </c>
      <c r="F6" s="371" t="s">
        <v>319</v>
      </c>
      <c r="G6" s="372" t="s">
        <v>320</v>
      </c>
      <c r="H6" s="394" t="s">
        <v>321</v>
      </c>
      <c r="I6" s="395" t="s">
        <v>352</v>
      </c>
      <c r="J6" s="711"/>
    </row>
    <row r="7" spans="1:10" ht="25.5" x14ac:dyDescent="0.2">
      <c r="A7" s="377" t="s">
        <v>5</v>
      </c>
      <c r="B7" s="378" t="s">
        <v>843</v>
      </c>
      <c r="C7" s="379">
        <f>G13</f>
        <v>1905000</v>
      </c>
      <c r="D7" s="379">
        <f>H13</f>
        <v>8105976</v>
      </c>
      <c r="E7" s="379">
        <f>I13</f>
        <v>8105975</v>
      </c>
      <c r="F7" s="378" t="s">
        <v>851</v>
      </c>
      <c r="G7" s="396">
        <f>'Z_1.mell.'!D119</f>
        <v>1905000</v>
      </c>
      <c r="H7" s="396">
        <f>'Z_1.mell.'!E119</f>
        <v>6270776</v>
      </c>
      <c r="I7" s="397">
        <f>'Z_1.mell.'!F119</f>
        <v>6270775</v>
      </c>
      <c r="J7" s="711"/>
    </row>
    <row r="8" spans="1:10" ht="25.5" x14ac:dyDescent="0.2">
      <c r="A8" s="562" t="s">
        <v>6</v>
      </c>
      <c r="B8" s="563" t="s">
        <v>844</v>
      </c>
      <c r="C8" s="564">
        <v>0</v>
      </c>
      <c r="D8" s="564">
        <v>0</v>
      </c>
      <c r="E8" s="564">
        <v>0</v>
      </c>
      <c r="F8" s="563" t="s">
        <v>849</v>
      </c>
      <c r="G8" s="564">
        <v>0</v>
      </c>
      <c r="H8" s="564">
        <v>0</v>
      </c>
      <c r="I8" s="565">
        <v>0</v>
      </c>
      <c r="J8" s="711"/>
    </row>
    <row r="9" spans="1:10" x14ac:dyDescent="0.2">
      <c r="A9" s="381" t="s">
        <v>7</v>
      </c>
      <c r="B9" s="382" t="s">
        <v>845</v>
      </c>
      <c r="C9" s="383">
        <v>0</v>
      </c>
      <c r="D9" s="383">
        <v>0</v>
      </c>
      <c r="E9" s="383">
        <v>0</v>
      </c>
      <c r="F9" s="382" t="s">
        <v>852</v>
      </c>
      <c r="G9" s="383">
        <v>0</v>
      </c>
      <c r="H9" s="383">
        <f>'Z_1.mell.'!E121</f>
        <v>1835200</v>
      </c>
      <c r="I9" s="384">
        <f>'Z_1.mell.'!F121</f>
        <v>1835200</v>
      </c>
      <c r="J9" s="711"/>
    </row>
    <row r="10" spans="1:10" ht="25.5" x14ac:dyDescent="0.2">
      <c r="A10" s="381" t="s">
        <v>8</v>
      </c>
      <c r="B10" s="382" t="s">
        <v>846</v>
      </c>
      <c r="C10" s="383"/>
      <c r="D10" s="383">
        <v>0</v>
      </c>
      <c r="E10" s="383">
        <v>0</v>
      </c>
      <c r="F10" s="563" t="s">
        <v>850</v>
      </c>
      <c r="G10" s="564">
        <v>0</v>
      </c>
      <c r="H10" s="564">
        <v>0</v>
      </c>
      <c r="I10" s="565">
        <v>0</v>
      </c>
      <c r="J10" s="711"/>
    </row>
    <row r="11" spans="1:10" x14ac:dyDescent="0.2">
      <c r="A11" s="562" t="s">
        <v>9</v>
      </c>
      <c r="B11" s="563" t="s">
        <v>847</v>
      </c>
      <c r="C11" s="564"/>
      <c r="D11" s="564"/>
      <c r="E11" s="564"/>
      <c r="F11" s="382" t="s">
        <v>853</v>
      </c>
      <c r="G11" s="383">
        <v>0</v>
      </c>
      <c r="H11" s="383">
        <v>0</v>
      </c>
      <c r="I11" s="384">
        <v>0</v>
      </c>
      <c r="J11" s="711"/>
    </row>
    <row r="12" spans="1:10" ht="13.5" thickBot="1" x14ac:dyDescent="0.25">
      <c r="A12" s="381" t="s">
        <v>10</v>
      </c>
      <c r="B12" s="382" t="s">
        <v>239</v>
      </c>
      <c r="C12" s="386"/>
      <c r="D12" s="386">
        <v>0</v>
      </c>
      <c r="E12" s="386">
        <v>0</v>
      </c>
      <c r="F12" s="571" t="s">
        <v>854</v>
      </c>
      <c r="G12" s="383"/>
      <c r="H12" s="383"/>
      <c r="I12" s="384"/>
      <c r="J12" s="711"/>
    </row>
    <row r="13" spans="1:10" s="569" customFormat="1" ht="31.15" customHeight="1" thickBot="1" x14ac:dyDescent="0.25">
      <c r="A13" s="566" t="s">
        <v>11</v>
      </c>
      <c r="B13" s="567" t="s">
        <v>848</v>
      </c>
      <c r="C13" s="568">
        <f>+C7+C9+C10+C12</f>
        <v>1905000</v>
      </c>
      <c r="D13" s="568">
        <f>+D7+D9+D10+D12</f>
        <v>8105976</v>
      </c>
      <c r="E13" s="568">
        <f>+E7+E9+E10+E12</f>
        <v>8105975</v>
      </c>
      <c r="F13" s="567" t="s">
        <v>855</v>
      </c>
      <c r="G13" s="568">
        <f>+G7+G9+G11+G12</f>
        <v>1905000</v>
      </c>
      <c r="H13" s="568">
        <f>+H7+H9+H11+H12</f>
        <v>8105976</v>
      </c>
      <c r="I13" s="570">
        <f>+I7+I9+I11+I12</f>
        <v>8105975</v>
      </c>
      <c r="J13" s="711"/>
    </row>
    <row r="14" spans="1:10" ht="12.95" customHeight="1" x14ac:dyDescent="0.2">
      <c r="A14" s="578" t="s">
        <v>12</v>
      </c>
      <c r="B14" s="579" t="s">
        <v>856</v>
      </c>
      <c r="C14" s="580">
        <f>+C15+C16</f>
        <v>0</v>
      </c>
      <c r="D14" s="580">
        <f>+D15+D16</f>
        <v>0</v>
      </c>
      <c r="E14" s="581">
        <f>+E15+E16</f>
        <v>0</v>
      </c>
      <c r="F14" s="576" t="s">
        <v>104</v>
      </c>
      <c r="G14" s="379"/>
      <c r="H14" s="379"/>
      <c r="I14" s="380"/>
      <c r="J14" s="711"/>
    </row>
    <row r="15" spans="1:10" ht="12.95" customHeight="1" x14ac:dyDescent="0.2">
      <c r="A15" s="562" t="s">
        <v>13</v>
      </c>
      <c r="B15" s="572" t="s">
        <v>860</v>
      </c>
      <c r="C15" s="564"/>
      <c r="D15" s="870"/>
      <c r="E15" s="582"/>
      <c r="F15" s="576" t="s">
        <v>837</v>
      </c>
      <c r="G15" s="383"/>
      <c r="H15" s="383"/>
      <c r="I15" s="384"/>
      <c r="J15" s="711"/>
    </row>
    <row r="16" spans="1:10" ht="25.5" x14ac:dyDescent="0.2">
      <c r="A16" s="574" t="s">
        <v>14</v>
      </c>
      <c r="B16" s="573" t="s">
        <v>861</v>
      </c>
      <c r="C16" s="564"/>
      <c r="D16" s="564"/>
      <c r="E16" s="582"/>
      <c r="F16" s="576" t="s">
        <v>107</v>
      </c>
      <c r="G16" s="383"/>
      <c r="H16" s="383"/>
      <c r="I16" s="384"/>
      <c r="J16" s="711"/>
    </row>
    <row r="17" spans="1:10" ht="12.95" customHeight="1" x14ac:dyDescent="0.2">
      <c r="A17" s="381" t="s">
        <v>15</v>
      </c>
      <c r="B17" s="575" t="s">
        <v>858</v>
      </c>
      <c r="C17" s="383"/>
      <c r="D17" s="383"/>
      <c r="E17" s="583"/>
      <c r="F17" s="577" t="s">
        <v>106</v>
      </c>
      <c r="G17" s="383"/>
      <c r="H17" s="383"/>
      <c r="I17" s="384"/>
      <c r="J17" s="711"/>
    </row>
    <row r="18" spans="1:10" ht="12.95" customHeight="1" x14ac:dyDescent="0.2">
      <c r="A18" s="574" t="s">
        <v>16</v>
      </c>
      <c r="B18" s="572" t="s">
        <v>859</v>
      </c>
      <c r="C18" s="564"/>
      <c r="D18" s="564"/>
      <c r="E18" s="582"/>
      <c r="F18" s="577" t="s">
        <v>240</v>
      </c>
      <c r="G18" s="383"/>
      <c r="H18" s="383"/>
      <c r="I18" s="384"/>
      <c r="J18" s="711"/>
    </row>
    <row r="19" spans="1:10" ht="12.95" customHeight="1" thickBot="1" x14ac:dyDescent="0.25">
      <c r="A19" s="584" t="s">
        <v>17</v>
      </c>
      <c r="B19" s="585" t="s">
        <v>857</v>
      </c>
      <c r="C19" s="586"/>
      <c r="D19" s="586">
        <v>0</v>
      </c>
      <c r="E19" s="587">
        <v>0</v>
      </c>
      <c r="F19" s="14" t="s">
        <v>862</v>
      </c>
      <c r="G19" s="383"/>
      <c r="H19" s="383"/>
      <c r="I19" s="384"/>
      <c r="J19" s="711"/>
    </row>
    <row r="20" spans="1:10" ht="26.45" customHeight="1" thickBot="1" x14ac:dyDescent="0.25">
      <c r="A20" s="77" t="s">
        <v>18</v>
      </c>
      <c r="B20" s="78" t="s">
        <v>863</v>
      </c>
      <c r="C20" s="387">
        <f>C14+C17</f>
        <v>0</v>
      </c>
      <c r="D20" s="387">
        <f>D14+D17</f>
        <v>0</v>
      </c>
      <c r="E20" s="387">
        <f>E14+E17</f>
        <v>0</v>
      </c>
      <c r="F20" s="78" t="s">
        <v>865</v>
      </c>
      <c r="G20" s="387">
        <f>SUM(G14:G19)</f>
        <v>0</v>
      </c>
      <c r="H20" s="387">
        <f>SUM(H14:H19)</f>
        <v>0</v>
      </c>
      <c r="I20" s="388">
        <f>SUM(I14:I19)</f>
        <v>0</v>
      </c>
      <c r="J20" s="711"/>
    </row>
    <row r="21" spans="1:10" ht="25.9" customHeight="1" thickBot="1" x14ac:dyDescent="0.25">
      <c r="A21" s="77" t="s">
        <v>19</v>
      </c>
      <c r="B21" s="78" t="s">
        <v>864</v>
      </c>
      <c r="C21" s="387">
        <f>+C13+C20</f>
        <v>1905000</v>
      </c>
      <c r="D21" s="387">
        <f>+D13+D20</f>
        <v>8105976</v>
      </c>
      <c r="E21" s="388">
        <f>+E13+E20</f>
        <v>8105975</v>
      </c>
      <c r="F21" s="78" t="s">
        <v>866</v>
      </c>
      <c r="G21" s="387">
        <f>+G13+G20</f>
        <v>1905000</v>
      </c>
      <c r="H21" s="387">
        <f>+H13+H20</f>
        <v>8105976</v>
      </c>
      <c r="I21" s="388">
        <f>+I13+I20</f>
        <v>8105975</v>
      </c>
      <c r="J21" s="711"/>
    </row>
    <row r="22" spans="1:10" ht="13.5" thickBot="1" x14ac:dyDescent="0.25">
      <c r="A22" s="77" t="s">
        <v>20</v>
      </c>
      <c r="B22" s="78" t="s">
        <v>82</v>
      </c>
      <c r="C22" s="387" t="str">
        <f>IF(C13-G13&lt;0,G13-C13,"-")</f>
        <v>-</v>
      </c>
      <c r="D22" s="387" t="str">
        <f>IF(D13-H13&lt;0,H13-D13,"-")</f>
        <v>-</v>
      </c>
      <c r="E22" s="388" t="str">
        <f>IF(E13-I13&lt;0,I13-E13,"-")</f>
        <v>-</v>
      </c>
      <c r="F22" s="78" t="s">
        <v>83</v>
      </c>
      <c r="G22" s="387" t="str">
        <f>IF(C13-G13&gt;0,C13-G13,"-")</f>
        <v>-</v>
      </c>
      <c r="H22" s="387" t="str">
        <f>IF(D13-H13&gt;0,D13-H13,"-")</f>
        <v>-</v>
      </c>
      <c r="I22" s="388" t="str">
        <f>IF(E13-I13&gt;0,E13-I13,"-")</f>
        <v>-</v>
      </c>
      <c r="J22" s="711"/>
    </row>
    <row r="23" spans="1:10" ht="13.5" thickBot="1" x14ac:dyDescent="0.25">
      <c r="A23" s="77" t="s">
        <v>21</v>
      </c>
      <c r="B23" s="78" t="s">
        <v>369</v>
      </c>
      <c r="C23" s="387" t="str">
        <f>IF(C21-G21&lt;0,G21-C21,"-")</f>
        <v>-</v>
      </c>
      <c r="D23" s="387" t="str">
        <f>IF(D21-H21&lt;0,H21-D21,"-")</f>
        <v>-</v>
      </c>
      <c r="E23" s="387" t="str">
        <f>IF(E21-I21&lt;0,I21-E21,"-")</f>
        <v>-</v>
      </c>
      <c r="F23" s="78" t="s">
        <v>370</v>
      </c>
      <c r="G23" s="387" t="str">
        <f>IF(C21-G21&gt;0,C21-G21,"-")</f>
        <v>-</v>
      </c>
      <c r="H23" s="387" t="str">
        <f>IF(D21-H21&gt;0,D21-H21,"-")</f>
        <v>-</v>
      </c>
      <c r="I23" s="1019" t="str">
        <f>IF(E21-I21&gt;0,E21-I21,"-")</f>
        <v>-</v>
      </c>
      <c r="J23" s="711"/>
    </row>
    <row r="24" spans="1:10" x14ac:dyDescent="0.2">
      <c r="J24" s="711"/>
    </row>
    <row r="25" spans="1:10" x14ac:dyDescent="0.2">
      <c r="J25" s="711"/>
    </row>
    <row r="26" spans="1:10" x14ac:dyDescent="0.2">
      <c r="J26" s="711"/>
    </row>
    <row r="27" spans="1:10" x14ac:dyDescent="0.2">
      <c r="J27" s="711"/>
    </row>
    <row r="28" spans="1:10" x14ac:dyDescent="0.2">
      <c r="J28" s="711"/>
    </row>
    <row r="29" spans="1:10" x14ac:dyDescent="0.2">
      <c r="J29" s="711"/>
    </row>
    <row r="30" spans="1:10" x14ac:dyDescent="0.2">
      <c r="J30" s="711"/>
    </row>
  </sheetData>
  <sheetProtection formatCells="0"/>
  <mergeCells count="2">
    <mergeCell ref="A4:A5"/>
    <mergeCell ref="A1:I1"/>
  </mergeCells>
  <phoneticPr fontId="0" type="noConversion"/>
  <printOptions horizontalCentered="1"/>
  <pageMargins left="0.7" right="0.7" top="0.75" bottom="0.75" header="0.3" footer="0.3"/>
  <pageSetup paperSize="9" scale="83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EF88-0F9E-49B3-A66C-470F53E84958}">
  <sheetPr>
    <tabColor rgb="FF92D050"/>
    <pageSetUpPr fitToPage="1"/>
  </sheetPr>
  <dimension ref="A1:H12"/>
  <sheetViews>
    <sheetView zoomScaleNormal="100" workbookViewId="0">
      <selection activeCell="BA21" sqref="BA21"/>
    </sheetView>
  </sheetViews>
  <sheetFormatPr defaultColWidth="9.33203125" defaultRowHeight="12.75" x14ac:dyDescent="0.2"/>
  <cols>
    <col min="1" max="1" width="7.6640625" customWidth="1"/>
    <col min="2" max="2" width="60.83203125" customWidth="1"/>
    <col min="3" max="3" width="18.83203125" customWidth="1"/>
    <col min="4" max="4" width="17.1640625" customWidth="1"/>
    <col min="5" max="5" width="12.1640625" bestFit="1" customWidth="1"/>
  </cols>
  <sheetData>
    <row r="1" spans="1:8" ht="12.75" customHeight="1" x14ac:dyDescent="0.2">
      <c r="A1" s="1172" t="str">
        <f>CONCATENATE("12. számú melléklet ",Z_ALAPADATOK!A7," ",Z_ALAPADATOK!B7," ",Z_ALAPADATOK!C7," ",Z_ALAPADATOK!D7," ",Z_ALAPADATOK!E7," ",Z_ALAPADATOK!F7," ",Z_ALAPADATOK!G7," ",Z_ALAPADATOK!H7)</f>
        <v>12. számú melléklet a  / 2026. (  ) társulási határozathoz</v>
      </c>
      <c r="B1" s="1172"/>
      <c r="C1" s="1172"/>
      <c r="D1" s="1172"/>
      <c r="E1" s="1172"/>
      <c r="F1" s="1172"/>
      <c r="G1" s="1172"/>
      <c r="H1" s="1172"/>
    </row>
    <row r="2" spans="1:8" ht="14.25" x14ac:dyDescent="0.2">
      <c r="A2" s="908"/>
      <c r="B2" s="908"/>
      <c r="C2" s="908"/>
    </row>
    <row r="3" spans="1:8" ht="15.75" x14ac:dyDescent="0.2">
      <c r="A3" s="1175" t="s">
        <v>1050</v>
      </c>
      <c r="B3" s="1176"/>
      <c r="C3" s="1176"/>
      <c r="D3" s="1176"/>
      <c r="E3" s="1176"/>
      <c r="F3" s="1176"/>
      <c r="G3" s="1176"/>
      <c r="H3" s="1176"/>
    </row>
    <row r="4" spans="1:8" x14ac:dyDescent="0.2">
      <c r="A4" s="229"/>
      <c r="B4" s="2"/>
      <c r="C4" s="2"/>
      <c r="D4" s="2"/>
      <c r="E4" s="2"/>
      <c r="F4" s="2"/>
      <c r="G4" s="2"/>
      <c r="H4" s="2"/>
    </row>
    <row r="5" spans="1:8" ht="14.25" thickBot="1" x14ac:dyDescent="0.25">
      <c r="A5" s="229"/>
      <c r="B5" s="2"/>
      <c r="C5" s="2"/>
      <c r="D5" s="2"/>
      <c r="E5" s="2"/>
      <c r="F5" s="2"/>
      <c r="G5" s="2"/>
      <c r="H5" s="1025"/>
    </row>
    <row r="6" spans="1:8" ht="26.25" customHeight="1" thickBot="1" x14ac:dyDescent="0.25">
      <c r="A6" s="1177" t="s">
        <v>3</v>
      </c>
      <c r="B6" s="1179" t="s">
        <v>1051</v>
      </c>
      <c r="C6" s="1179" t="s">
        <v>1097</v>
      </c>
      <c r="D6" s="1179" t="s">
        <v>1052</v>
      </c>
      <c r="E6" s="1179" t="s">
        <v>1053</v>
      </c>
      <c r="F6" s="1181" t="s">
        <v>1054</v>
      </c>
      <c r="G6" s="1181"/>
      <c r="H6" s="1182"/>
    </row>
    <row r="7" spans="1:8" ht="48.75" thickBot="1" x14ac:dyDescent="0.25">
      <c r="A7" s="1178"/>
      <c r="B7" s="1180"/>
      <c r="C7" s="1180"/>
      <c r="D7" s="1180"/>
      <c r="E7" s="1180"/>
      <c r="F7" s="1026" t="s">
        <v>1055</v>
      </c>
      <c r="G7" s="1026" t="s">
        <v>1056</v>
      </c>
      <c r="H7" s="1027" t="s">
        <v>1057</v>
      </c>
    </row>
    <row r="8" spans="1:8" ht="13.5" thickBot="1" x14ac:dyDescent="0.25">
      <c r="A8" s="1028" t="s">
        <v>314</v>
      </c>
      <c r="B8" s="1026" t="s">
        <v>315</v>
      </c>
      <c r="C8" s="1026" t="s">
        <v>316</v>
      </c>
      <c r="D8" s="1026" t="s">
        <v>318</v>
      </c>
      <c r="E8" s="1026" t="s">
        <v>317</v>
      </c>
      <c r="F8" s="1026" t="s">
        <v>319</v>
      </c>
      <c r="G8" s="1026" t="s">
        <v>320</v>
      </c>
      <c r="H8" s="1027" t="s">
        <v>321</v>
      </c>
    </row>
    <row r="9" spans="1:8" x14ac:dyDescent="0.2">
      <c r="A9" s="1029" t="s">
        <v>5</v>
      </c>
      <c r="B9" s="1030" t="s">
        <v>1036</v>
      </c>
      <c r="C9" s="1031">
        <v>13927</v>
      </c>
      <c r="D9" s="1032">
        <v>13927</v>
      </c>
      <c r="E9" s="1032">
        <v>0</v>
      </c>
      <c r="F9" s="1033">
        <f>D9+E9</f>
        <v>13927</v>
      </c>
      <c r="G9" s="1032"/>
      <c r="H9" s="1034">
        <v>13927</v>
      </c>
    </row>
    <row r="10" spans="1:8" x14ac:dyDescent="0.2">
      <c r="A10" s="1035" t="s">
        <v>6</v>
      </c>
      <c r="B10" s="1036" t="s">
        <v>1084</v>
      </c>
      <c r="C10" s="1037">
        <v>685100</v>
      </c>
      <c r="D10" s="18">
        <v>983700</v>
      </c>
      <c r="E10" s="18">
        <v>0</v>
      </c>
      <c r="F10" s="1033">
        <f t="shared" ref="F10:F11" si="0">D10+E10</f>
        <v>983700</v>
      </c>
      <c r="G10" s="18"/>
      <c r="H10" s="1038">
        <v>983700</v>
      </c>
    </row>
    <row r="11" spans="1:8" ht="13.5" thickBot="1" x14ac:dyDescent="0.25">
      <c r="A11" s="1035" t="s">
        <v>7</v>
      </c>
      <c r="B11" s="1036"/>
      <c r="C11" s="1037">
        <v>0</v>
      </c>
      <c r="D11" s="18">
        <v>0</v>
      </c>
      <c r="E11" s="18">
        <v>0</v>
      </c>
      <c r="F11" s="1033">
        <f t="shared" si="0"/>
        <v>0</v>
      </c>
      <c r="G11" s="18">
        <v>0</v>
      </c>
      <c r="H11" s="1038"/>
    </row>
    <row r="12" spans="1:8" ht="13.5" thickBot="1" x14ac:dyDescent="0.25">
      <c r="A12" s="1173" t="s">
        <v>1058</v>
      </c>
      <c r="B12" s="1174"/>
      <c r="C12" s="1039">
        <f t="shared" ref="C12:H12" si="1">SUM(C9:C11)</f>
        <v>699027</v>
      </c>
      <c r="D12" s="43">
        <f t="shared" si="1"/>
        <v>997627</v>
      </c>
      <c r="E12" s="43">
        <f t="shared" si="1"/>
        <v>0</v>
      </c>
      <c r="F12" s="43">
        <f t="shared" si="1"/>
        <v>997627</v>
      </c>
      <c r="G12" s="43">
        <f t="shared" si="1"/>
        <v>0</v>
      </c>
      <c r="H12" s="20">
        <f t="shared" si="1"/>
        <v>997627</v>
      </c>
    </row>
  </sheetData>
  <mergeCells count="9">
    <mergeCell ref="A1:H1"/>
    <mergeCell ref="A12:B12"/>
    <mergeCell ref="A3:H3"/>
    <mergeCell ref="A6:A7"/>
    <mergeCell ref="B6:B7"/>
    <mergeCell ref="C6:C7"/>
    <mergeCell ref="D6:D7"/>
    <mergeCell ref="E6:E7"/>
    <mergeCell ref="F6:H6"/>
  </mergeCells>
  <pageMargins left="0.7" right="0.7" top="0.75" bottom="0.75" header="0.3" footer="0.3"/>
  <pageSetup paperSize="9" scale="67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92D050"/>
    <pageSetUpPr fitToPage="1"/>
  </sheetPr>
  <dimension ref="A1:Q31"/>
  <sheetViews>
    <sheetView zoomScaleNormal="100" workbookViewId="0">
      <selection activeCell="BA21" sqref="BA21"/>
    </sheetView>
  </sheetViews>
  <sheetFormatPr defaultColWidth="9.1640625" defaultRowHeight="12.75" x14ac:dyDescent="0.2"/>
  <cols>
    <col min="1" max="1" width="54.6640625" style="286" customWidth="1"/>
    <col min="2" max="4" width="12.5" style="286" customWidth="1"/>
    <col min="5" max="16384" width="9.1640625" style="286"/>
  </cols>
  <sheetData>
    <row r="1" spans="1:17" ht="18.600000000000001" customHeight="1" thickTop="1" x14ac:dyDescent="0.2">
      <c r="A1" s="1186" t="str">
        <f>CONCATENATE("13. melléklet ",Z_ALAPADATOK!A7," ",Z_ALAPADATOK!B7," ",Z_ALAPADATOK!C7," ",Z_ALAPADATOK!D7," ",Z_ALAPADATOK!E7," ",Z_ALAPADATOK!F7," ",Z_ALAPADATOK!G7," ",Z_ALAPADATOK!H7)</f>
        <v>13. melléklet a  / 2026. (  ) társulási határozathoz</v>
      </c>
      <c r="B1" s="1186"/>
      <c r="C1" s="1186"/>
      <c r="D1" s="1186"/>
      <c r="E1"/>
      <c r="F1"/>
      <c r="G1"/>
      <c r="H1"/>
      <c r="I1"/>
      <c r="J1"/>
      <c r="K1"/>
      <c r="L1" s="714"/>
      <c r="M1" s="714"/>
      <c r="N1" s="714"/>
      <c r="O1" s="714"/>
      <c r="P1" s="714"/>
      <c r="Q1" s="714"/>
    </row>
    <row r="2" spans="1:17" ht="22.15" customHeight="1" x14ac:dyDescent="0.2">
      <c r="A2" s="1183"/>
      <c r="B2" s="1183"/>
      <c r="C2" s="1183"/>
      <c r="D2" s="1183"/>
    </row>
    <row r="3" spans="1:17" ht="30" customHeight="1" x14ac:dyDescent="0.2">
      <c r="A3" s="1184" t="s">
        <v>939</v>
      </c>
      <c r="B3" s="1184"/>
      <c r="C3" s="1184"/>
      <c r="D3" s="1184"/>
    </row>
    <row r="4" spans="1:17" ht="17.25" customHeight="1" thickBot="1" x14ac:dyDescent="0.3">
      <c r="A4" s="1185" t="s">
        <v>496</v>
      </c>
      <c r="B4" s="1185"/>
      <c r="C4" s="1185"/>
      <c r="D4" s="1185"/>
    </row>
    <row r="5" spans="1:17" s="717" customFormat="1" ht="26.45" customHeight="1" thickBot="1" x14ac:dyDescent="0.25">
      <c r="A5" s="715"/>
      <c r="B5" s="716" t="s">
        <v>1041</v>
      </c>
      <c r="C5" s="716" t="s">
        <v>1048</v>
      </c>
      <c r="D5" s="716" t="s">
        <v>1098</v>
      </c>
    </row>
    <row r="6" spans="1:17" ht="13.9" customHeight="1" x14ac:dyDescent="0.2">
      <c r="A6" s="718" t="s">
        <v>823</v>
      </c>
      <c r="B6" s="719">
        <f>'Z_1.mell.'!E98</f>
        <v>88701942</v>
      </c>
      <c r="C6" s="719">
        <f t="shared" ref="C6:D8" si="0">B6*1.1</f>
        <v>97572136.200000003</v>
      </c>
      <c r="D6" s="720">
        <f t="shared" si="0"/>
        <v>107329349.82000001</v>
      </c>
    </row>
    <row r="7" spans="1:17" ht="13.9" customHeight="1" x14ac:dyDescent="0.2">
      <c r="A7" s="721" t="s">
        <v>824</v>
      </c>
      <c r="B7" s="722">
        <f>'Z_1.mell.'!E99</f>
        <v>10571501</v>
      </c>
      <c r="C7" s="719">
        <f t="shared" si="0"/>
        <v>11628651.100000001</v>
      </c>
      <c r="D7" s="720">
        <f t="shared" si="0"/>
        <v>12791516.210000003</v>
      </c>
    </row>
    <row r="8" spans="1:17" ht="13.9" customHeight="1" x14ac:dyDescent="0.2">
      <c r="A8" s="721" t="s">
        <v>825</v>
      </c>
      <c r="B8" s="724">
        <f>'Z_1.mell.'!E100</f>
        <v>25851794</v>
      </c>
      <c r="C8" s="719">
        <f t="shared" si="0"/>
        <v>28436973.400000002</v>
      </c>
      <c r="D8" s="720">
        <f t="shared" si="0"/>
        <v>31280670.740000006</v>
      </c>
    </row>
    <row r="9" spans="1:17" ht="13.9" customHeight="1" x14ac:dyDescent="0.2">
      <c r="A9" s="721" t="s">
        <v>826</v>
      </c>
      <c r="B9" s="724">
        <v>0</v>
      </c>
      <c r="C9" s="724">
        <v>0</v>
      </c>
      <c r="D9" s="723">
        <v>0</v>
      </c>
    </row>
    <row r="10" spans="1:17" ht="13.9" customHeight="1" thickBot="1" x14ac:dyDescent="0.25">
      <c r="A10" s="725" t="s">
        <v>827</v>
      </c>
      <c r="B10" s="726">
        <v>0</v>
      </c>
      <c r="C10" s="726">
        <v>0</v>
      </c>
      <c r="D10" s="727">
        <v>0</v>
      </c>
    </row>
    <row r="11" spans="1:17" s="732" customFormat="1" ht="13.9" customHeight="1" thickBot="1" x14ac:dyDescent="0.25">
      <c r="A11" s="728" t="s">
        <v>940</v>
      </c>
      <c r="B11" s="729">
        <f>SUM(B6:B10)</f>
        <v>125125237</v>
      </c>
      <c r="C11" s="729">
        <f>SUM(C6:C10)</f>
        <v>137637760.70000002</v>
      </c>
      <c r="D11" s="730">
        <f>SUM(D6:D10)</f>
        <v>151401536.77000001</v>
      </c>
      <c r="E11" s="731"/>
      <c r="F11" s="731"/>
    </row>
    <row r="12" spans="1:17" s="732" customFormat="1" ht="13.9" customHeight="1" x14ac:dyDescent="0.2">
      <c r="A12" s="718" t="s">
        <v>851</v>
      </c>
      <c r="B12" s="719">
        <f>'Z_1.mell.'!E119</f>
        <v>6270776</v>
      </c>
      <c r="C12" s="719">
        <f>B12*1.1</f>
        <v>6897853.6000000006</v>
      </c>
      <c r="D12" s="720">
        <f>C12*1.1</f>
        <v>7587638.9600000009</v>
      </c>
    </row>
    <row r="13" spans="1:17" s="732" customFormat="1" ht="13.9" customHeight="1" x14ac:dyDescent="0.2">
      <c r="A13" s="721" t="s">
        <v>852</v>
      </c>
      <c r="B13" s="724">
        <f>'Z_1.mell.'!E121</f>
        <v>1835200</v>
      </c>
      <c r="C13" s="724">
        <f>B13*1.1</f>
        <v>2018720.0000000002</v>
      </c>
      <c r="D13" s="733">
        <f>C13*1.1</f>
        <v>2220592.0000000005</v>
      </c>
    </row>
    <row r="14" spans="1:17" ht="13.9" customHeight="1" thickBot="1" x14ac:dyDescent="0.25">
      <c r="A14" s="725" t="s">
        <v>941</v>
      </c>
      <c r="B14" s="726"/>
      <c r="C14" s="726"/>
      <c r="D14" s="734"/>
    </row>
    <row r="15" spans="1:17" ht="13.9" customHeight="1" thickBot="1" x14ac:dyDescent="0.25">
      <c r="A15" s="728" t="s">
        <v>942</v>
      </c>
      <c r="B15" s="729">
        <f>SUM(B12:B14)</f>
        <v>8105976</v>
      </c>
      <c r="C15" s="729">
        <f>SUM(C12:C14)</f>
        <v>8916573.6000000015</v>
      </c>
      <c r="D15" s="730">
        <f>SUM(D12:D14)</f>
        <v>9808230.9600000009</v>
      </c>
    </row>
    <row r="16" spans="1:17" ht="13.9" customHeight="1" thickBot="1" x14ac:dyDescent="0.25">
      <c r="A16" s="735" t="s">
        <v>943</v>
      </c>
      <c r="B16" s="736">
        <f>B11+B15</f>
        <v>133231213</v>
      </c>
      <c r="C16" s="736">
        <f>C11+C15</f>
        <v>146554334.30000001</v>
      </c>
      <c r="D16" s="737">
        <f>D11+D15</f>
        <v>161209767.73000002</v>
      </c>
    </row>
    <row r="17" spans="1:4" ht="13.9" customHeight="1" thickBot="1" x14ac:dyDescent="0.25">
      <c r="A17" s="735" t="s">
        <v>951</v>
      </c>
      <c r="B17" s="738">
        <v>0</v>
      </c>
      <c r="C17" s="738">
        <v>0</v>
      </c>
      <c r="D17" s="739">
        <v>0</v>
      </c>
    </row>
    <row r="18" spans="1:4" ht="13.9" customHeight="1" thickBot="1" x14ac:dyDescent="0.25">
      <c r="A18" s="735" t="s">
        <v>944</v>
      </c>
      <c r="B18" s="738">
        <f>B16+B17</f>
        <v>133231213</v>
      </c>
      <c r="C18" s="738">
        <f>C16+C17</f>
        <v>146554334.30000001</v>
      </c>
      <c r="D18" s="739">
        <f>D16+D17</f>
        <v>161209767.73000002</v>
      </c>
    </row>
    <row r="19" spans="1:4" ht="13.9" customHeight="1" x14ac:dyDescent="0.2">
      <c r="A19" s="740" t="s">
        <v>819</v>
      </c>
      <c r="B19" s="741">
        <f>'Z_1.mell.'!E17</f>
        <v>125635025</v>
      </c>
      <c r="C19" s="741">
        <f>B19*1.1</f>
        <v>138198527.5</v>
      </c>
      <c r="D19" s="742">
        <f>C19*1.1</f>
        <v>152018380.25</v>
      </c>
    </row>
    <row r="20" spans="1:4" ht="13.9" customHeight="1" x14ac:dyDescent="0.2">
      <c r="A20" s="743" t="s">
        <v>820</v>
      </c>
      <c r="B20" s="744">
        <v>0</v>
      </c>
      <c r="C20" s="744">
        <v>0</v>
      </c>
      <c r="D20" s="745">
        <v>0</v>
      </c>
    </row>
    <row r="21" spans="1:4" ht="13.9" customHeight="1" x14ac:dyDescent="0.2">
      <c r="A21" s="743" t="s">
        <v>821</v>
      </c>
      <c r="B21" s="744">
        <f>'Z_1.mell.'!E37</f>
        <v>7304196</v>
      </c>
      <c r="C21" s="744">
        <f>B21*1.1</f>
        <v>8034615.6000000006</v>
      </c>
      <c r="D21" s="745">
        <f>C21*1.1</f>
        <v>8838077.160000002</v>
      </c>
    </row>
    <row r="22" spans="1:4" ht="13.9" customHeight="1" thickBot="1" x14ac:dyDescent="0.25">
      <c r="A22" s="746" t="s">
        <v>822</v>
      </c>
      <c r="B22" s="747"/>
      <c r="C22" s="747"/>
      <c r="D22" s="748"/>
    </row>
    <row r="23" spans="1:4" ht="13.9" customHeight="1" thickBot="1" x14ac:dyDescent="0.25">
      <c r="A23" s="728" t="s">
        <v>945</v>
      </c>
      <c r="B23" s="729">
        <f>SUM(B19:B22)</f>
        <v>132939221</v>
      </c>
      <c r="C23" s="729">
        <f>SUM(C19:C22)</f>
        <v>146233143.09999999</v>
      </c>
      <c r="D23" s="730">
        <f>SUM(D19:D22)</f>
        <v>160856457.41</v>
      </c>
    </row>
    <row r="24" spans="1:4" ht="13.9" customHeight="1" x14ac:dyDescent="0.2">
      <c r="A24" s="718" t="s">
        <v>946</v>
      </c>
      <c r="B24" s="749">
        <v>0</v>
      </c>
      <c r="C24" s="749">
        <v>0</v>
      </c>
      <c r="D24" s="750">
        <v>0</v>
      </c>
    </row>
    <row r="25" spans="1:4" ht="13.9" customHeight="1" x14ac:dyDescent="0.2">
      <c r="A25" s="721" t="s">
        <v>845</v>
      </c>
      <c r="B25" s="722"/>
      <c r="C25" s="722"/>
      <c r="D25" s="723"/>
    </row>
    <row r="26" spans="1:4" ht="13.9" customHeight="1" thickBot="1" x14ac:dyDescent="0.25">
      <c r="A26" s="725" t="s">
        <v>947</v>
      </c>
      <c r="B26" s="751"/>
      <c r="C26" s="751"/>
      <c r="D26" s="727"/>
    </row>
    <row r="27" spans="1:4" ht="13.9" customHeight="1" thickBot="1" x14ac:dyDescent="0.25">
      <c r="A27" s="728" t="s">
        <v>948</v>
      </c>
      <c r="B27" s="729">
        <f>SUM(B24:B26)</f>
        <v>0</v>
      </c>
      <c r="C27" s="729">
        <f>SUM(C24:C26)</f>
        <v>0</v>
      </c>
      <c r="D27" s="730">
        <f>SUM(D24:D26)</f>
        <v>0</v>
      </c>
    </row>
    <row r="28" spans="1:4" ht="13.9" customHeight="1" thickBot="1" x14ac:dyDescent="0.25">
      <c r="A28" s="735" t="s">
        <v>949</v>
      </c>
      <c r="B28" s="736">
        <f>B23+B27</f>
        <v>132939221</v>
      </c>
      <c r="C28" s="736">
        <f>C23+C27</f>
        <v>146233143.09999999</v>
      </c>
      <c r="D28" s="737">
        <f>D23+D27</f>
        <v>160856457.41</v>
      </c>
    </row>
    <row r="29" spans="1:4" ht="13.9" customHeight="1" thickBot="1" x14ac:dyDescent="0.25">
      <c r="A29" s="735" t="s">
        <v>952</v>
      </c>
      <c r="B29" s="738">
        <f>'Z_1.mell.'!E78</f>
        <v>291992</v>
      </c>
      <c r="C29" s="738">
        <f>B29*1.1</f>
        <v>321191.2</v>
      </c>
      <c r="D29" s="739">
        <f>C29*1.1</f>
        <v>353310.32000000007</v>
      </c>
    </row>
    <row r="30" spans="1:4" ht="13.9" customHeight="1" thickBot="1" x14ac:dyDescent="0.25">
      <c r="A30" s="735" t="s">
        <v>950</v>
      </c>
      <c r="B30" s="738">
        <f>B28+B29</f>
        <v>133231213</v>
      </c>
      <c r="C30" s="738">
        <f>C28+C29</f>
        <v>146554334.29999998</v>
      </c>
      <c r="D30" s="739">
        <f>D28+D29</f>
        <v>161209767.72999999</v>
      </c>
    </row>
    <row r="31" spans="1:4" x14ac:dyDescent="0.2">
      <c r="B31" s="752"/>
      <c r="C31" s="752"/>
      <c r="D31" s="752"/>
    </row>
  </sheetData>
  <mergeCells count="4">
    <mergeCell ref="A2:D2"/>
    <mergeCell ref="A3:D3"/>
    <mergeCell ref="A4:D4"/>
    <mergeCell ref="A1:D1"/>
  </mergeCells>
  <phoneticPr fontId="24" type="noConversion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92D050"/>
    <pageSetUpPr fitToPage="1"/>
  </sheetPr>
  <dimension ref="A1:AM20"/>
  <sheetViews>
    <sheetView zoomScale="120" zoomScaleNormal="120" workbookViewId="0">
      <selection activeCell="BA21" sqref="BA21"/>
    </sheetView>
  </sheetViews>
  <sheetFormatPr defaultColWidth="9.33203125" defaultRowHeight="12.75" x14ac:dyDescent="0.2"/>
  <cols>
    <col min="1" max="1" width="5.5" customWidth="1"/>
    <col min="2" max="2" width="33.5" customWidth="1"/>
    <col min="3" max="3" width="11.83203125" customWidth="1"/>
    <col min="4" max="8" width="13.83203125" customWidth="1"/>
    <col min="9" max="9" width="15.1640625" customWidth="1"/>
  </cols>
  <sheetData>
    <row r="1" spans="1:39" ht="12.75" customHeight="1" x14ac:dyDescent="0.2">
      <c r="A1" s="1187" t="str">
        <f>CONCATENATE("14. számú melléklet ",Z_ALAPADATOK!A7," ",Z_ALAPADATOK!B7," ",Z_ALAPADATOK!C7," ",Z_ALAPADATOK!D7," ",Z_ALAPADATOK!E7," ",Z_ALAPADATOK!F7," ",Z_ALAPADATOK!G7," ",Z_ALAPADATOK!H7)</f>
        <v>14. számú melléklet a  / 2026. (  ) társulási határozathoz</v>
      </c>
      <c r="B1" s="1187"/>
      <c r="C1" s="1187"/>
      <c r="D1" s="1187"/>
      <c r="E1" s="1187"/>
      <c r="F1" s="1187"/>
      <c r="G1" s="1187"/>
      <c r="H1" s="1187"/>
      <c r="I1" s="1187"/>
      <c r="J1" s="1018"/>
      <c r="K1" s="1018"/>
      <c r="L1" s="1018"/>
      <c r="M1" s="1018"/>
      <c r="N1" s="1018"/>
      <c r="O1" s="1018"/>
      <c r="P1" s="1018"/>
      <c r="Q1" s="1018"/>
      <c r="R1" s="1018"/>
      <c r="S1" s="1018"/>
      <c r="T1" s="1018"/>
      <c r="U1" s="1018"/>
      <c r="V1" s="1018"/>
      <c r="W1" s="1018"/>
      <c r="X1" s="1018"/>
      <c r="Y1" s="1018"/>
      <c r="Z1" s="1018"/>
      <c r="AA1" s="1018"/>
      <c r="AB1" s="1018"/>
      <c r="AC1" s="1018"/>
      <c r="AD1" s="1018"/>
      <c r="AE1" s="1018"/>
      <c r="AF1" s="1018"/>
      <c r="AG1" s="1018"/>
      <c r="AH1" s="1018"/>
      <c r="AI1" s="1018"/>
      <c r="AJ1" s="1018"/>
      <c r="AK1" s="1018"/>
      <c r="AL1" s="1018"/>
      <c r="AM1" s="1018"/>
    </row>
    <row r="2" spans="1:39" ht="34.5" customHeight="1" x14ac:dyDescent="0.2">
      <c r="A2" s="1197" t="str">
        <f>Z_TARTALOMJEGYZÉK!B23</f>
        <v>Adósságállomány alakulása lejárat, eszközök, bel- és külföldi hitelezők szerinti bontásban 2025. december 31-én</v>
      </c>
      <c r="B2" s="1198"/>
      <c r="C2" s="1198"/>
      <c r="D2" s="1198"/>
      <c r="E2" s="1198"/>
      <c r="F2" s="1198"/>
      <c r="G2" s="1198"/>
      <c r="H2" s="1198"/>
      <c r="I2" s="1198"/>
    </row>
    <row r="3" spans="1:39" ht="13.5" thickBot="1" x14ac:dyDescent="0.25">
      <c r="A3" s="41"/>
      <c r="B3" s="41"/>
      <c r="C3" s="41"/>
      <c r="D3" s="41"/>
      <c r="E3" s="41"/>
      <c r="F3" s="41"/>
      <c r="G3" s="41"/>
      <c r="H3" s="1199" t="s">
        <v>500</v>
      </c>
      <c r="I3" s="1199"/>
    </row>
    <row r="4" spans="1:39" ht="13.5" thickBot="1" x14ac:dyDescent="0.25">
      <c r="A4" s="1200" t="s">
        <v>3</v>
      </c>
      <c r="B4" s="1202" t="s">
        <v>394</v>
      </c>
      <c r="C4" s="1204" t="s">
        <v>395</v>
      </c>
      <c r="D4" s="1206" t="s">
        <v>396</v>
      </c>
      <c r="E4" s="1207"/>
      <c r="F4" s="1207"/>
      <c r="G4" s="1207"/>
      <c r="H4" s="1207"/>
      <c r="I4" s="1188" t="s">
        <v>397</v>
      </c>
    </row>
    <row r="5" spans="1:39" s="22" customFormat="1" ht="42" customHeight="1" thickBot="1" x14ac:dyDescent="0.25">
      <c r="A5" s="1201"/>
      <c r="B5" s="1203"/>
      <c r="C5" s="1205"/>
      <c r="D5" s="208" t="s">
        <v>398</v>
      </c>
      <c r="E5" s="208" t="s">
        <v>399</v>
      </c>
      <c r="F5" s="208" t="s">
        <v>400</v>
      </c>
      <c r="G5" s="478" t="s">
        <v>401</v>
      </c>
      <c r="H5" s="478" t="s">
        <v>402</v>
      </c>
      <c r="I5" s="1189"/>
    </row>
    <row r="6" spans="1:39" s="22" customFormat="1" ht="12" customHeight="1" thickBot="1" x14ac:dyDescent="0.25">
      <c r="A6" s="224" t="s">
        <v>314</v>
      </c>
      <c r="B6" s="225" t="s">
        <v>315</v>
      </c>
      <c r="C6" s="225" t="s">
        <v>316</v>
      </c>
      <c r="D6" s="225" t="s">
        <v>318</v>
      </c>
      <c r="E6" s="225" t="s">
        <v>317</v>
      </c>
      <c r="F6" s="225" t="s">
        <v>319</v>
      </c>
      <c r="G6" s="225" t="s">
        <v>320</v>
      </c>
      <c r="H6" s="225" t="s">
        <v>403</v>
      </c>
      <c r="I6" s="227" t="s">
        <v>404</v>
      </c>
    </row>
    <row r="7" spans="1:39" s="22" customFormat="1" ht="18" customHeight="1" x14ac:dyDescent="0.2">
      <c r="A7" s="1190" t="s">
        <v>405</v>
      </c>
      <c r="B7" s="1191"/>
      <c r="C7" s="1191"/>
      <c r="D7" s="1191"/>
      <c r="E7" s="1191"/>
      <c r="F7" s="1191"/>
      <c r="G7" s="1191"/>
      <c r="H7" s="1191"/>
      <c r="I7" s="1192"/>
    </row>
    <row r="8" spans="1:39" ht="15.95" customHeight="1" x14ac:dyDescent="0.2">
      <c r="A8" s="293" t="s">
        <v>5</v>
      </c>
      <c r="B8" s="294" t="s">
        <v>406</v>
      </c>
      <c r="C8" s="295">
        <v>0</v>
      </c>
      <c r="D8" s="295"/>
      <c r="E8" s="295"/>
      <c r="F8" s="295"/>
      <c r="G8" s="296"/>
      <c r="H8" s="297">
        <f t="shared" ref="H8:H14" si="0">SUM(D8:G8)</f>
        <v>0</v>
      </c>
      <c r="I8" s="298">
        <f t="shared" ref="I8:I14" si="1">C8+H8</f>
        <v>0</v>
      </c>
    </row>
    <row r="9" spans="1:39" ht="22.5" x14ac:dyDescent="0.2">
      <c r="A9" s="293" t="s">
        <v>6</v>
      </c>
      <c r="B9" s="294" t="s">
        <v>110</v>
      </c>
      <c r="C9" s="295">
        <v>0</v>
      </c>
      <c r="D9" s="295"/>
      <c r="E9" s="295"/>
      <c r="F9" s="295"/>
      <c r="G9" s="296"/>
      <c r="H9" s="297">
        <f t="shared" si="0"/>
        <v>0</v>
      </c>
      <c r="I9" s="298">
        <f t="shared" si="1"/>
        <v>0</v>
      </c>
    </row>
    <row r="10" spans="1:39" ht="20.45" customHeight="1" x14ac:dyDescent="0.2">
      <c r="A10" s="293" t="s">
        <v>7</v>
      </c>
      <c r="B10" s="294" t="s">
        <v>111</v>
      </c>
      <c r="C10" s="295"/>
      <c r="D10" s="295"/>
      <c r="E10" s="295"/>
      <c r="F10" s="295"/>
      <c r="G10" s="296"/>
      <c r="H10" s="297">
        <f t="shared" si="0"/>
        <v>0</v>
      </c>
      <c r="I10" s="298">
        <f t="shared" si="1"/>
        <v>0</v>
      </c>
    </row>
    <row r="11" spans="1:39" x14ac:dyDescent="0.2">
      <c r="A11" s="293" t="s">
        <v>8</v>
      </c>
      <c r="B11" s="294" t="s">
        <v>112</v>
      </c>
      <c r="C11" s="295"/>
      <c r="D11" s="295"/>
      <c r="E11" s="295"/>
      <c r="F11" s="295"/>
      <c r="G11" s="296"/>
      <c r="H11" s="297">
        <f t="shared" si="0"/>
        <v>0</v>
      </c>
      <c r="I11" s="298">
        <f t="shared" si="1"/>
        <v>0</v>
      </c>
    </row>
    <row r="12" spans="1:39" ht="22.5" x14ac:dyDescent="0.2">
      <c r="A12" s="293" t="s">
        <v>9</v>
      </c>
      <c r="B12" s="294" t="s">
        <v>113</v>
      </c>
      <c r="C12" s="295"/>
      <c r="D12" s="295"/>
      <c r="E12" s="295"/>
      <c r="F12" s="295"/>
      <c r="G12" s="296"/>
      <c r="H12" s="297">
        <f t="shared" si="0"/>
        <v>0</v>
      </c>
      <c r="I12" s="298">
        <f t="shared" si="1"/>
        <v>0</v>
      </c>
    </row>
    <row r="13" spans="1:39" ht="15.95" customHeight="1" x14ac:dyDescent="0.2">
      <c r="A13" s="479" t="s">
        <v>10</v>
      </c>
      <c r="B13" s="480" t="s">
        <v>407</v>
      </c>
      <c r="C13" s="481">
        <v>0</v>
      </c>
      <c r="D13" s="481">
        <v>0</v>
      </c>
      <c r="E13" s="481"/>
      <c r="F13" s="481"/>
      <c r="G13" s="482"/>
      <c r="H13" s="297">
        <f t="shared" si="0"/>
        <v>0</v>
      </c>
      <c r="I13" s="298">
        <f t="shared" si="1"/>
        <v>0</v>
      </c>
    </row>
    <row r="14" spans="1:39" ht="15.95" customHeight="1" thickBot="1" x14ac:dyDescent="0.25">
      <c r="A14" s="483" t="s">
        <v>11</v>
      </c>
      <c r="B14" s="484" t="s">
        <v>408</v>
      </c>
      <c r="C14" s="485">
        <v>0</v>
      </c>
      <c r="D14" s="485"/>
      <c r="E14" s="485"/>
      <c r="F14" s="485"/>
      <c r="G14" s="486"/>
      <c r="H14" s="297">
        <f t="shared" si="0"/>
        <v>0</v>
      </c>
      <c r="I14" s="298">
        <f t="shared" si="1"/>
        <v>0</v>
      </c>
    </row>
    <row r="15" spans="1:39" s="490" customFormat="1" ht="18" customHeight="1" thickBot="1" x14ac:dyDescent="0.25">
      <c r="A15" s="1193" t="s">
        <v>409</v>
      </c>
      <c r="B15" s="1194"/>
      <c r="C15" s="487">
        <f t="shared" ref="C15:I15" si="2">SUM(C8:C14)</f>
        <v>0</v>
      </c>
      <c r="D15" s="487">
        <f>SUM(D8:D14)</f>
        <v>0</v>
      </c>
      <c r="E15" s="487">
        <f t="shared" si="2"/>
        <v>0</v>
      </c>
      <c r="F15" s="487">
        <f t="shared" si="2"/>
        <v>0</v>
      </c>
      <c r="G15" s="488">
        <f t="shared" si="2"/>
        <v>0</v>
      </c>
      <c r="H15" s="488">
        <f t="shared" si="2"/>
        <v>0</v>
      </c>
      <c r="I15" s="489">
        <f t="shared" si="2"/>
        <v>0</v>
      </c>
    </row>
    <row r="16" spans="1:39" s="41" customFormat="1" ht="18" customHeight="1" x14ac:dyDescent="0.2">
      <c r="A16" s="1190" t="s">
        <v>410</v>
      </c>
      <c r="B16" s="1191"/>
      <c r="C16" s="1191"/>
      <c r="D16" s="1191"/>
      <c r="E16" s="1191"/>
      <c r="F16" s="1191"/>
      <c r="G16" s="1191"/>
      <c r="H16" s="1191"/>
      <c r="I16" s="1192"/>
    </row>
    <row r="17" spans="1:9" s="41" customFormat="1" x14ac:dyDescent="0.2">
      <c r="A17" s="293" t="s">
        <v>5</v>
      </c>
      <c r="B17" s="294" t="s">
        <v>411</v>
      </c>
      <c r="C17" s="295"/>
      <c r="D17" s="295"/>
      <c r="E17" s="295"/>
      <c r="F17" s="295"/>
      <c r="G17" s="296"/>
      <c r="H17" s="297">
        <f>SUM(D17:G17)</f>
        <v>0</v>
      </c>
      <c r="I17" s="298">
        <f>C17+H17</f>
        <v>0</v>
      </c>
    </row>
    <row r="18" spans="1:9" ht="13.5" thickBot="1" x14ac:dyDescent="0.25">
      <c r="A18" s="483" t="s">
        <v>6</v>
      </c>
      <c r="B18" s="484" t="s">
        <v>408</v>
      </c>
      <c r="C18" s="485"/>
      <c r="D18" s="485"/>
      <c r="E18" s="485"/>
      <c r="F18" s="485"/>
      <c r="G18" s="486"/>
      <c r="H18" s="297">
        <f>SUM(D18:G18)</f>
        <v>0</v>
      </c>
      <c r="I18" s="491">
        <f>C18+H18</f>
        <v>0</v>
      </c>
    </row>
    <row r="19" spans="1:9" ht="15.95" customHeight="1" thickBot="1" x14ac:dyDescent="0.25">
      <c r="A19" s="1193" t="s">
        <v>412</v>
      </c>
      <c r="B19" s="1194"/>
      <c r="C19" s="487">
        <f t="shared" ref="C19:I19" si="3">SUM(C17:C18)</f>
        <v>0</v>
      </c>
      <c r="D19" s="487">
        <f t="shared" si="3"/>
        <v>0</v>
      </c>
      <c r="E19" s="487">
        <f t="shared" si="3"/>
        <v>0</v>
      </c>
      <c r="F19" s="487">
        <f t="shared" si="3"/>
        <v>0</v>
      </c>
      <c r="G19" s="488">
        <f t="shared" si="3"/>
        <v>0</v>
      </c>
      <c r="H19" s="488">
        <f t="shared" si="3"/>
        <v>0</v>
      </c>
      <c r="I19" s="489">
        <f t="shared" si="3"/>
        <v>0</v>
      </c>
    </row>
    <row r="20" spans="1:9" ht="18" customHeight="1" thickBot="1" x14ac:dyDescent="0.25">
      <c r="A20" s="1195" t="s">
        <v>413</v>
      </c>
      <c r="B20" s="1196"/>
      <c r="C20" s="492">
        <f t="shared" ref="C20:I20" si="4">C15+C19</f>
        <v>0</v>
      </c>
      <c r="D20" s="492">
        <f t="shared" si="4"/>
        <v>0</v>
      </c>
      <c r="E20" s="492">
        <f t="shared" si="4"/>
        <v>0</v>
      </c>
      <c r="F20" s="492">
        <f t="shared" si="4"/>
        <v>0</v>
      </c>
      <c r="G20" s="492">
        <f t="shared" si="4"/>
        <v>0</v>
      </c>
      <c r="H20" s="492">
        <f t="shared" si="4"/>
        <v>0</v>
      </c>
      <c r="I20" s="489">
        <f t="shared" si="4"/>
        <v>0</v>
      </c>
    </row>
  </sheetData>
  <mergeCells count="13">
    <mergeCell ref="A19:B19"/>
    <mergeCell ref="A20:B20"/>
    <mergeCell ref="A2:I2"/>
    <mergeCell ref="H3:I3"/>
    <mergeCell ref="A4:A5"/>
    <mergeCell ref="B4:B5"/>
    <mergeCell ref="C4:C5"/>
    <mergeCell ref="D4:H4"/>
    <mergeCell ref="A1:I1"/>
    <mergeCell ref="I4:I5"/>
    <mergeCell ref="A7:I7"/>
    <mergeCell ref="A15:B15"/>
    <mergeCell ref="A16:I16"/>
  </mergeCells>
  <printOptions horizontalCentered="1"/>
  <pageMargins left="0.7" right="0.7" top="0.75" bottom="0.75" header="0.3" footer="0.3"/>
  <pageSetup paperSize="256" orientation="landscape" r:id="rId1"/>
  <headerFooter alignWithMargins="0">
    <oddHeader xml:space="preserve">&amp;C&amp;"Times New Roman CE,Félkövér dőlt"&amp;12
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92D050"/>
    <pageSetUpPr fitToPage="1"/>
  </sheetPr>
  <dimension ref="A1:AV118"/>
  <sheetViews>
    <sheetView zoomScale="120" zoomScaleNormal="120" zoomScaleSheetLayoutView="120" workbookViewId="0">
      <selection activeCell="BA21" sqref="BA21"/>
    </sheetView>
  </sheetViews>
  <sheetFormatPr defaultColWidth="9" defaultRowHeight="12" x14ac:dyDescent="0.2"/>
  <cols>
    <col min="1" max="1" width="7.1640625" style="1040" customWidth="1"/>
    <col min="2" max="6" width="3.33203125" style="1040" customWidth="1"/>
    <col min="7" max="7" width="3.83203125" style="1040" customWidth="1"/>
    <col min="8" max="9" width="3.33203125" style="1040" customWidth="1"/>
    <col min="10" max="10" width="4.1640625" style="1040" customWidth="1"/>
    <col min="11" max="11" width="3.33203125" style="1040" customWidth="1"/>
    <col min="12" max="12" width="3.83203125" style="1040" customWidth="1"/>
    <col min="13" max="13" width="3.33203125" style="1040" customWidth="1"/>
    <col min="14" max="14" width="0.1640625" style="1040" customWidth="1"/>
    <col min="15" max="15" width="3.33203125" style="1040" customWidth="1"/>
    <col min="16" max="16" width="2" style="1040" customWidth="1"/>
    <col min="17" max="17" width="1.83203125" style="1040" customWidth="1"/>
    <col min="18" max="18" width="1.33203125" style="1040" customWidth="1"/>
    <col min="19" max="19" width="3.33203125" style="1040" customWidth="1"/>
    <col min="20" max="20" width="1.83203125" style="1040" customWidth="1"/>
    <col min="21" max="22" width="3.33203125" style="1040" customWidth="1"/>
    <col min="23" max="23" width="1.1640625" style="1040" customWidth="1"/>
    <col min="24" max="24" width="3.33203125" style="1040" customWidth="1"/>
    <col min="25" max="25" width="0.1640625" style="1040" customWidth="1"/>
    <col min="26" max="28" width="3.33203125" style="1040" customWidth="1"/>
    <col min="29" max="29" width="1.83203125" style="1040" customWidth="1"/>
    <col min="30" max="30" width="2.1640625" style="1040" customWidth="1"/>
    <col min="31" max="31" width="0.1640625" style="1040" customWidth="1"/>
    <col min="32" max="47" width="3.33203125" style="1040" customWidth="1"/>
    <col min="48" max="16384" width="9" style="1040"/>
  </cols>
  <sheetData>
    <row r="1" spans="1:48" ht="26.45" customHeight="1" x14ac:dyDescent="0.2">
      <c r="A1" s="1212" t="str">
        <f>CONCATENATE("15. melléklet ",Z_ALAPADATOK!A7," ",Z_ALAPADATOK!B7," ",Z_ALAPADATOK!C7," ",Z_ALAPADATOK!D7," ",Z_ALAPADATOK!E7," ",Z_ALAPADATOK!F7," ",Z_ALAPADATOK!G7," ",Z_ALAPADATOK!H7)</f>
        <v>15. melléklet a  / 2026. (  ) társulási határozathoz</v>
      </c>
      <c r="B1" s="1212"/>
      <c r="C1" s="1212"/>
      <c r="D1" s="1212"/>
      <c r="E1" s="1212"/>
      <c r="F1" s="1212"/>
      <c r="G1" s="1212"/>
      <c r="H1" s="1212"/>
      <c r="I1" s="1212"/>
      <c r="J1" s="1212"/>
      <c r="K1" s="1212"/>
      <c r="L1" s="1212"/>
      <c r="M1" s="1212"/>
      <c r="N1" s="1212"/>
      <c r="O1" s="1212"/>
      <c r="P1" s="1212"/>
      <c r="Q1" s="1212"/>
      <c r="R1" s="1212"/>
      <c r="S1" s="1212"/>
      <c r="T1" s="1212"/>
      <c r="U1" s="1212"/>
      <c r="V1" s="1212"/>
      <c r="W1" s="1212"/>
      <c r="X1" s="1212"/>
      <c r="Y1" s="1212"/>
      <c r="Z1" s="1212"/>
      <c r="AA1" s="1212"/>
      <c r="AB1" s="1212"/>
      <c r="AC1" s="1212"/>
      <c r="AD1" s="1212"/>
      <c r="AE1" s="1212"/>
      <c r="AF1" s="1212"/>
    </row>
    <row r="2" spans="1:48" ht="34.15" customHeight="1" x14ac:dyDescent="0.2">
      <c r="A2" s="1213" t="s">
        <v>1099</v>
      </c>
      <c r="B2" s="1213"/>
      <c r="C2" s="1213"/>
      <c r="D2" s="1213"/>
      <c r="E2" s="1213"/>
      <c r="F2" s="1213"/>
      <c r="G2" s="1213"/>
      <c r="H2" s="1213"/>
      <c r="I2" s="1213"/>
      <c r="J2" s="1213"/>
      <c r="K2" s="1213"/>
      <c r="L2" s="1213"/>
      <c r="M2" s="1213"/>
      <c r="N2" s="1213"/>
      <c r="O2" s="1213"/>
      <c r="P2" s="1213"/>
      <c r="Q2" s="1213"/>
      <c r="R2" s="1213"/>
      <c r="S2" s="1213"/>
      <c r="T2" s="1213"/>
      <c r="U2" s="1213"/>
      <c r="V2" s="1213"/>
      <c r="W2" s="1213"/>
      <c r="X2" s="1213"/>
      <c r="Y2" s="1213"/>
      <c r="Z2" s="1213"/>
      <c r="AA2" s="1213"/>
      <c r="AB2" s="1213"/>
      <c r="AC2" s="1213"/>
      <c r="AD2" s="1213"/>
      <c r="AE2" s="1213"/>
      <c r="AF2" s="1213"/>
    </row>
    <row r="3" spans="1:48" ht="18.600000000000001" customHeight="1" thickBot="1" x14ac:dyDescent="0.25">
      <c r="A3" s="1214" t="s">
        <v>1033</v>
      </c>
      <c r="B3" s="1214"/>
      <c r="C3" s="1214"/>
      <c r="D3" s="1214"/>
      <c r="E3" s="1214"/>
      <c r="F3" s="1214"/>
      <c r="G3" s="1214"/>
      <c r="H3" s="1214"/>
      <c r="I3" s="1214"/>
      <c r="J3" s="1214"/>
      <c r="K3" s="1214"/>
      <c r="L3" s="1214"/>
      <c r="M3" s="1214"/>
      <c r="N3" s="1214"/>
      <c r="O3" s="1214"/>
      <c r="P3" s="1214"/>
      <c r="Q3" s="1214"/>
      <c r="R3" s="1214"/>
      <c r="S3" s="1214"/>
      <c r="T3" s="1214"/>
      <c r="U3" s="1214"/>
      <c r="V3" s="1214"/>
      <c r="W3" s="1214"/>
      <c r="X3" s="1214"/>
      <c r="Y3" s="1214"/>
      <c r="Z3" s="1214"/>
      <c r="AA3" s="1214"/>
      <c r="AB3" s="1214"/>
      <c r="AC3" s="1214"/>
      <c r="AD3" s="1214"/>
      <c r="AE3" s="1214"/>
      <c r="AF3" s="1214"/>
      <c r="AG3" s="1041"/>
      <c r="AH3" s="1041"/>
      <c r="AI3" s="1041"/>
      <c r="AJ3" s="1041"/>
      <c r="AK3" s="1041"/>
      <c r="AL3" s="1041"/>
      <c r="AM3" s="1041"/>
      <c r="AN3" s="1041"/>
      <c r="AO3" s="1041"/>
      <c r="AP3" s="1041"/>
      <c r="AR3" s="1041"/>
      <c r="AS3" s="1041"/>
      <c r="AT3" s="1041"/>
      <c r="AU3" s="1041"/>
      <c r="AV3" s="1041"/>
    </row>
    <row r="4" spans="1:48" ht="12.75" customHeight="1" thickTop="1" thickBot="1" x14ac:dyDescent="0.25">
      <c r="A4" s="1215" t="s">
        <v>37</v>
      </c>
      <c r="B4" s="1215"/>
      <c r="C4" s="1215"/>
      <c r="D4" s="1215"/>
      <c r="E4" s="1215"/>
      <c r="F4" s="1215"/>
      <c r="G4" s="1215"/>
      <c r="H4" s="1215"/>
      <c r="I4" s="1215"/>
      <c r="J4" s="1215"/>
      <c r="K4" s="1216" t="s">
        <v>415</v>
      </c>
      <c r="L4" s="1216"/>
      <c r="M4" s="1216"/>
      <c r="N4" s="1216"/>
      <c r="O4" s="1216" t="s">
        <v>509</v>
      </c>
      <c r="P4" s="1216"/>
      <c r="Q4" s="1216"/>
      <c r="R4" s="1216"/>
      <c r="S4" s="1216"/>
      <c r="T4" s="1216"/>
      <c r="U4" s="1216" t="s">
        <v>510</v>
      </c>
      <c r="V4" s="1216"/>
      <c r="W4" s="1216"/>
      <c r="X4" s="1216"/>
      <c r="Y4" s="1216"/>
      <c r="Z4" s="1216"/>
      <c r="AA4" s="1217" t="s">
        <v>511</v>
      </c>
      <c r="AB4" s="1217"/>
      <c r="AC4" s="1217"/>
      <c r="AD4" s="1217"/>
      <c r="AE4" s="1217"/>
      <c r="AF4" s="1217"/>
      <c r="AV4" s="1041"/>
    </row>
    <row r="5" spans="1:48" ht="13.5" thickTop="1" x14ac:dyDescent="0.2">
      <c r="A5" s="1218" t="s">
        <v>512</v>
      </c>
      <c r="B5" s="1218"/>
      <c r="C5" s="1218"/>
      <c r="D5" s="1218"/>
      <c r="E5" s="1218"/>
      <c r="F5" s="1218"/>
      <c r="G5" s="1218"/>
      <c r="H5" s="1218"/>
      <c r="I5" s="1218"/>
      <c r="J5" s="1218"/>
      <c r="K5" s="1219" t="s">
        <v>513</v>
      </c>
      <c r="L5" s="1219"/>
      <c r="M5" s="1219"/>
      <c r="N5" s="1219"/>
      <c r="O5" s="1219" t="s">
        <v>514</v>
      </c>
      <c r="P5" s="1219"/>
      <c r="Q5" s="1219"/>
      <c r="R5" s="1219"/>
      <c r="S5" s="1219"/>
      <c r="T5" s="1219"/>
      <c r="U5" s="1219" t="s">
        <v>515</v>
      </c>
      <c r="V5" s="1219"/>
      <c r="W5" s="1219"/>
      <c r="X5" s="1219"/>
      <c r="Y5" s="1219"/>
      <c r="Z5" s="1219"/>
      <c r="AA5" s="1220" t="s">
        <v>516</v>
      </c>
      <c r="AB5" s="1220"/>
      <c r="AC5" s="1220"/>
      <c r="AD5" s="1220"/>
      <c r="AE5" s="1220"/>
      <c r="AF5" s="1220"/>
      <c r="AV5" s="1041"/>
    </row>
    <row r="6" spans="1:48" ht="15.2" customHeight="1" thickBot="1" x14ac:dyDescent="0.25">
      <c r="A6" s="1209" t="s">
        <v>414</v>
      </c>
      <c r="B6" s="1209"/>
      <c r="C6" s="1209"/>
      <c r="D6" s="1209"/>
      <c r="E6" s="1209"/>
      <c r="F6" s="1209"/>
      <c r="G6" s="1209"/>
      <c r="H6" s="1209"/>
      <c r="I6" s="1209"/>
      <c r="J6" s="1209"/>
      <c r="K6" s="1210" t="s">
        <v>499</v>
      </c>
      <c r="L6" s="1210"/>
      <c r="M6" s="1210"/>
      <c r="N6" s="1210"/>
      <c r="O6" s="1211" t="s">
        <v>499</v>
      </c>
      <c r="P6" s="1211"/>
      <c r="Q6" s="1211"/>
      <c r="R6" s="1211"/>
      <c r="S6" s="1211"/>
      <c r="T6" s="1211"/>
      <c r="U6" s="1211" t="s">
        <v>499</v>
      </c>
      <c r="V6" s="1211"/>
      <c r="W6" s="1211"/>
      <c r="X6" s="1211"/>
      <c r="Y6" s="1211"/>
      <c r="Z6" s="1211"/>
      <c r="AA6" s="1208" t="s">
        <v>499</v>
      </c>
      <c r="AB6" s="1208"/>
      <c r="AC6" s="1208"/>
      <c r="AD6" s="1208"/>
      <c r="AE6" s="1208"/>
      <c r="AF6" s="1208"/>
      <c r="AV6" s="1041"/>
    </row>
    <row r="7" spans="1:48" ht="25.35" customHeight="1" thickTop="1" thickBot="1" x14ac:dyDescent="0.25">
      <c r="A7" s="1209" t="s">
        <v>517</v>
      </c>
      <c r="B7" s="1209"/>
      <c r="C7" s="1209"/>
      <c r="D7" s="1209"/>
      <c r="E7" s="1209"/>
      <c r="F7" s="1209"/>
      <c r="G7" s="1209"/>
      <c r="H7" s="1209"/>
      <c r="I7" s="1209"/>
      <c r="J7" s="1209"/>
      <c r="K7" s="1210" t="s">
        <v>314</v>
      </c>
      <c r="L7" s="1210"/>
      <c r="M7" s="1210"/>
      <c r="N7" s="1210"/>
      <c r="O7" s="1211" t="s">
        <v>1068</v>
      </c>
      <c r="P7" s="1211"/>
      <c r="Q7" s="1211"/>
      <c r="R7" s="1211"/>
      <c r="S7" s="1211"/>
      <c r="T7" s="1211"/>
      <c r="U7" s="1211" t="s">
        <v>1100</v>
      </c>
      <c r="V7" s="1211"/>
      <c r="W7" s="1211"/>
      <c r="X7" s="1211"/>
      <c r="Y7" s="1211"/>
      <c r="Z7" s="1211"/>
      <c r="AA7" s="1208" t="s">
        <v>1101</v>
      </c>
      <c r="AB7" s="1208"/>
      <c r="AC7" s="1208"/>
      <c r="AD7" s="1208"/>
      <c r="AE7" s="1208"/>
      <c r="AF7" s="1208"/>
    </row>
    <row r="8" spans="1:48" ht="15.2" customHeight="1" thickTop="1" thickBot="1" x14ac:dyDescent="0.25">
      <c r="A8" s="1209" t="s">
        <v>518</v>
      </c>
      <c r="B8" s="1209"/>
      <c r="C8" s="1209"/>
      <c r="D8" s="1209"/>
      <c r="E8" s="1209"/>
      <c r="F8" s="1209"/>
      <c r="G8" s="1209"/>
      <c r="H8" s="1209"/>
      <c r="I8" s="1209"/>
      <c r="J8" s="1209"/>
      <c r="K8" s="1210" t="s">
        <v>519</v>
      </c>
      <c r="L8" s="1210"/>
      <c r="M8" s="1210"/>
      <c r="N8" s="1210"/>
      <c r="O8" s="1211" t="s">
        <v>522</v>
      </c>
      <c r="P8" s="1211"/>
      <c r="Q8" s="1211"/>
      <c r="R8" s="1211"/>
      <c r="S8" s="1211"/>
      <c r="T8" s="1211"/>
      <c r="U8" s="1211" t="s">
        <v>522</v>
      </c>
      <c r="V8" s="1211"/>
      <c r="W8" s="1211"/>
      <c r="X8" s="1211"/>
      <c r="Y8" s="1211"/>
      <c r="Z8" s="1211"/>
      <c r="AA8" s="1208" t="s">
        <v>522</v>
      </c>
      <c r="AB8" s="1208"/>
      <c r="AC8" s="1208"/>
      <c r="AD8" s="1208"/>
      <c r="AE8" s="1208"/>
      <c r="AF8" s="1208"/>
    </row>
    <row r="9" spans="1:48" ht="15.2" customHeight="1" thickTop="1" thickBot="1" x14ac:dyDescent="0.25">
      <c r="A9" s="1209" t="s">
        <v>520</v>
      </c>
      <c r="B9" s="1209"/>
      <c r="C9" s="1209"/>
      <c r="D9" s="1209"/>
      <c r="E9" s="1209"/>
      <c r="F9" s="1209"/>
      <c r="G9" s="1209"/>
      <c r="H9" s="1209"/>
      <c r="I9" s="1209"/>
      <c r="J9" s="1209"/>
      <c r="K9" s="1210" t="s">
        <v>521</v>
      </c>
      <c r="L9" s="1210"/>
      <c r="M9" s="1210"/>
      <c r="N9" s="1210"/>
      <c r="O9" s="1211" t="s">
        <v>522</v>
      </c>
      <c r="P9" s="1211"/>
      <c r="Q9" s="1211"/>
      <c r="R9" s="1211"/>
      <c r="S9" s="1211"/>
      <c r="T9" s="1211"/>
      <c r="U9" s="1211" t="s">
        <v>522</v>
      </c>
      <c r="V9" s="1211"/>
      <c r="W9" s="1211"/>
      <c r="X9" s="1211"/>
      <c r="Y9" s="1211"/>
      <c r="Z9" s="1211"/>
      <c r="AA9" s="1208" t="s">
        <v>522</v>
      </c>
      <c r="AB9" s="1208"/>
      <c r="AC9" s="1208"/>
      <c r="AD9" s="1208"/>
      <c r="AE9" s="1208"/>
      <c r="AF9" s="1208"/>
    </row>
    <row r="10" spans="1:48" ht="15.2" customHeight="1" thickTop="1" thickBot="1" x14ac:dyDescent="0.25">
      <c r="A10" s="1209" t="s">
        <v>523</v>
      </c>
      <c r="B10" s="1209"/>
      <c r="C10" s="1209"/>
      <c r="D10" s="1209"/>
      <c r="E10" s="1209"/>
      <c r="F10" s="1209"/>
      <c r="G10" s="1209"/>
      <c r="H10" s="1209"/>
      <c r="I10" s="1209"/>
      <c r="J10" s="1209"/>
      <c r="K10" s="1210" t="s">
        <v>524</v>
      </c>
      <c r="L10" s="1210"/>
      <c r="M10" s="1210"/>
      <c r="N10" s="1210"/>
      <c r="O10" s="1211" t="s">
        <v>522</v>
      </c>
      <c r="P10" s="1211"/>
      <c r="Q10" s="1211"/>
      <c r="R10" s="1211"/>
      <c r="S10" s="1211"/>
      <c r="T10" s="1211"/>
      <c r="U10" s="1211" t="s">
        <v>522</v>
      </c>
      <c r="V10" s="1211"/>
      <c r="W10" s="1211"/>
      <c r="X10" s="1211"/>
      <c r="Y10" s="1211"/>
      <c r="Z10" s="1211"/>
      <c r="AA10" s="1208" t="s">
        <v>522</v>
      </c>
      <c r="AB10" s="1208"/>
      <c r="AC10" s="1208"/>
      <c r="AD10" s="1208"/>
      <c r="AE10" s="1208"/>
      <c r="AF10" s="1208"/>
    </row>
    <row r="11" spans="1:48" ht="25.35" customHeight="1" thickTop="1" thickBot="1" x14ac:dyDescent="0.25">
      <c r="A11" s="1209" t="s">
        <v>525</v>
      </c>
      <c r="B11" s="1209"/>
      <c r="C11" s="1209"/>
      <c r="D11" s="1209"/>
      <c r="E11" s="1209"/>
      <c r="F11" s="1209"/>
      <c r="G11" s="1209"/>
      <c r="H11" s="1209"/>
      <c r="I11" s="1209"/>
      <c r="J11" s="1209"/>
      <c r="K11" s="1210" t="s">
        <v>526</v>
      </c>
      <c r="L11" s="1210"/>
      <c r="M11" s="1210"/>
      <c r="N11" s="1210"/>
      <c r="O11" s="1211" t="s">
        <v>522</v>
      </c>
      <c r="P11" s="1211"/>
      <c r="Q11" s="1211"/>
      <c r="R11" s="1211"/>
      <c r="S11" s="1211"/>
      <c r="T11" s="1211"/>
      <c r="U11" s="1211" t="s">
        <v>522</v>
      </c>
      <c r="V11" s="1211"/>
      <c r="W11" s="1211"/>
      <c r="X11" s="1211"/>
      <c r="Y11" s="1211"/>
      <c r="Z11" s="1211"/>
      <c r="AA11" s="1208" t="s">
        <v>522</v>
      </c>
      <c r="AB11" s="1208"/>
      <c r="AC11" s="1208"/>
      <c r="AD11" s="1208"/>
      <c r="AE11" s="1208"/>
      <c r="AF11" s="1208"/>
    </row>
    <row r="12" spans="1:48" ht="15.2" customHeight="1" thickTop="1" thickBot="1" x14ac:dyDescent="0.25">
      <c r="A12" s="1209" t="s">
        <v>527</v>
      </c>
      <c r="B12" s="1209"/>
      <c r="C12" s="1209"/>
      <c r="D12" s="1209"/>
      <c r="E12" s="1209"/>
      <c r="F12" s="1209"/>
      <c r="G12" s="1209"/>
      <c r="H12" s="1209"/>
      <c r="I12" s="1209"/>
      <c r="J12" s="1209"/>
      <c r="K12" s="1210" t="s">
        <v>528</v>
      </c>
      <c r="L12" s="1210"/>
      <c r="M12" s="1210"/>
      <c r="N12" s="1210"/>
      <c r="O12" s="1211" t="s">
        <v>522</v>
      </c>
      <c r="P12" s="1211"/>
      <c r="Q12" s="1211"/>
      <c r="R12" s="1211"/>
      <c r="S12" s="1211"/>
      <c r="T12" s="1211"/>
      <c r="U12" s="1211" t="s">
        <v>522</v>
      </c>
      <c r="V12" s="1211"/>
      <c r="W12" s="1211"/>
      <c r="X12" s="1211"/>
      <c r="Y12" s="1211"/>
      <c r="Z12" s="1211"/>
      <c r="AA12" s="1208" t="s">
        <v>522</v>
      </c>
      <c r="AB12" s="1208"/>
      <c r="AC12" s="1208"/>
      <c r="AD12" s="1208"/>
      <c r="AE12" s="1208"/>
      <c r="AF12" s="1208"/>
    </row>
    <row r="13" spans="1:48" ht="15.2" customHeight="1" thickTop="1" thickBot="1" x14ac:dyDescent="0.25">
      <c r="A13" s="1209" t="s">
        <v>529</v>
      </c>
      <c r="B13" s="1209"/>
      <c r="C13" s="1209"/>
      <c r="D13" s="1209"/>
      <c r="E13" s="1209"/>
      <c r="F13" s="1209"/>
      <c r="G13" s="1209"/>
      <c r="H13" s="1209"/>
      <c r="I13" s="1209"/>
      <c r="J13" s="1209"/>
      <c r="K13" s="1210" t="s">
        <v>530</v>
      </c>
      <c r="L13" s="1210"/>
      <c r="M13" s="1210"/>
      <c r="N13" s="1210"/>
      <c r="O13" s="1211" t="s">
        <v>522</v>
      </c>
      <c r="P13" s="1211"/>
      <c r="Q13" s="1211"/>
      <c r="R13" s="1211"/>
      <c r="S13" s="1211"/>
      <c r="T13" s="1211"/>
      <c r="U13" s="1211" t="s">
        <v>522</v>
      </c>
      <c r="V13" s="1211"/>
      <c r="W13" s="1211"/>
      <c r="X13" s="1211"/>
      <c r="Y13" s="1211"/>
      <c r="Z13" s="1211"/>
      <c r="AA13" s="1208" t="s">
        <v>522</v>
      </c>
      <c r="AB13" s="1208"/>
      <c r="AC13" s="1208"/>
      <c r="AD13" s="1208"/>
      <c r="AE13" s="1208"/>
      <c r="AF13" s="1208"/>
    </row>
    <row r="14" spans="1:48" ht="15.2" customHeight="1" thickTop="1" thickBot="1" x14ac:dyDescent="0.25">
      <c r="A14" s="1209" t="s">
        <v>531</v>
      </c>
      <c r="B14" s="1209"/>
      <c r="C14" s="1209"/>
      <c r="D14" s="1209"/>
      <c r="E14" s="1209"/>
      <c r="F14" s="1209"/>
      <c r="G14" s="1209"/>
      <c r="H14" s="1209"/>
      <c r="I14" s="1209"/>
      <c r="J14" s="1209"/>
      <c r="K14" s="1210" t="s">
        <v>532</v>
      </c>
      <c r="L14" s="1210"/>
      <c r="M14" s="1210"/>
      <c r="N14" s="1210"/>
      <c r="O14" s="1211" t="s">
        <v>522</v>
      </c>
      <c r="P14" s="1211"/>
      <c r="Q14" s="1211"/>
      <c r="R14" s="1211"/>
      <c r="S14" s="1211"/>
      <c r="T14" s="1211"/>
      <c r="U14" s="1211" t="s">
        <v>522</v>
      </c>
      <c r="V14" s="1211"/>
      <c r="W14" s="1211"/>
      <c r="X14" s="1211"/>
      <c r="Y14" s="1211"/>
      <c r="Z14" s="1211"/>
      <c r="AA14" s="1208" t="s">
        <v>522</v>
      </c>
      <c r="AB14" s="1208"/>
      <c r="AC14" s="1208"/>
      <c r="AD14" s="1208"/>
      <c r="AE14" s="1208"/>
      <c r="AF14" s="1208"/>
    </row>
    <row r="15" spans="1:48" ht="15.2" customHeight="1" thickTop="1" thickBot="1" x14ac:dyDescent="0.25">
      <c r="A15" s="1209" t="s">
        <v>523</v>
      </c>
      <c r="B15" s="1209"/>
      <c r="C15" s="1209"/>
      <c r="D15" s="1209"/>
      <c r="E15" s="1209"/>
      <c r="F15" s="1209"/>
      <c r="G15" s="1209"/>
      <c r="H15" s="1209"/>
      <c r="I15" s="1209"/>
      <c r="J15" s="1209"/>
      <c r="K15" s="1210" t="s">
        <v>533</v>
      </c>
      <c r="L15" s="1210"/>
      <c r="M15" s="1210"/>
      <c r="N15" s="1210"/>
      <c r="O15" s="1211" t="s">
        <v>522</v>
      </c>
      <c r="P15" s="1211"/>
      <c r="Q15" s="1211"/>
      <c r="R15" s="1211"/>
      <c r="S15" s="1211"/>
      <c r="T15" s="1211"/>
      <c r="U15" s="1211" t="s">
        <v>522</v>
      </c>
      <c r="V15" s="1211"/>
      <c r="W15" s="1211"/>
      <c r="X15" s="1211"/>
      <c r="Y15" s="1211"/>
      <c r="Z15" s="1211"/>
      <c r="AA15" s="1208" t="s">
        <v>522</v>
      </c>
      <c r="AB15" s="1208"/>
      <c r="AC15" s="1208"/>
      <c r="AD15" s="1208"/>
      <c r="AE15" s="1208"/>
      <c r="AF15" s="1208"/>
    </row>
    <row r="16" spans="1:48" ht="25.35" customHeight="1" thickTop="1" thickBot="1" x14ac:dyDescent="0.25">
      <c r="A16" s="1209" t="s">
        <v>525</v>
      </c>
      <c r="B16" s="1209"/>
      <c r="C16" s="1209"/>
      <c r="D16" s="1209"/>
      <c r="E16" s="1209"/>
      <c r="F16" s="1209"/>
      <c r="G16" s="1209"/>
      <c r="H16" s="1209"/>
      <c r="I16" s="1209"/>
      <c r="J16" s="1209"/>
      <c r="K16" s="1210" t="s">
        <v>534</v>
      </c>
      <c r="L16" s="1210"/>
      <c r="M16" s="1210"/>
      <c r="N16" s="1210"/>
      <c r="O16" s="1211" t="s">
        <v>522</v>
      </c>
      <c r="P16" s="1211"/>
      <c r="Q16" s="1211"/>
      <c r="R16" s="1211"/>
      <c r="S16" s="1211"/>
      <c r="T16" s="1211"/>
      <c r="U16" s="1211" t="s">
        <v>522</v>
      </c>
      <c r="V16" s="1211"/>
      <c r="W16" s="1211"/>
      <c r="X16" s="1211"/>
      <c r="Y16" s="1211"/>
      <c r="Z16" s="1211"/>
      <c r="AA16" s="1208" t="s">
        <v>522</v>
      </c>
      <c r="AB16" s="1208"/>
      <c r="AC16" s="1208"/>
      <c r="AD16" s="1208"/>
      <c r="AE16" s="1208"/>
      <c r="AF16" s="1208"/>
    </row>
    <row r="17" spans="1:32" ht="15.2" customHeight="1" thickTop="1" thickBot="1" x14ac:dyDescent="0.25">
      <c r="A17" s="1209" t="s">
        <v>527</v>
      </c>
      <c r="B17" s="1209"/>
      <c r="C17" s="1209"/>
      <c r="D17" s="1209"/>
      <c r="E17" s="1209"/>
      <c r="F17" s="1209"/>
      <c r="G17" s="1209"/>
      <c r="H17" s="1209"/>
      <c r="I17" s="1209"/>
      <c r="J17" s="1209"/>
      <c r="K17" s="1210" t="s">
        <v>535</v>
      </c>
      <c r="L17" s="1210"/>
      <c r="M17" s="1210"/>
      <c r="N17" s="1210"/>
      <c r="O17" s="1211" t="s">
        <v>522</v>
      </c>
      <c r="P17" s="1211"/>
      <c r="Q17" s="1211"/>
      <c r="R17" s="1211"/>
      <c r="S17" s="1211"/>
      <c r="T17" s="1211"/>
      <c r="U17" s="1211" t="s">
        <v>1102</v>
      </c>
      <c r="V17" s="1211"/>
      <c r="W17" s="1211"/>
      <c r="X17" s="1211"/>
      <c r="Y17" s="1211"/>
      <c r="Z17" s="1211"/>
      <c r="AA17" s="1208" t="s">
        <v>522</v>
      </c>
      <c r="AB17" s="1208"/>
      <c r="AC17" s="1208"/>
      <c r="AD17" s="1208"/>
      <c r="AE17" s="1208"/>
      <c r="AF17" s="1208"/>
    </row>
    <row r="18" spans="1:32" ht="15.2" customHeight="1" thickTop="1" thickBot="1" x14ac:dyDescent="0.25">
      <c r="A18" s="1209" t="s">
        <v>529</v>
      </c>
      <c r="B18" s="1209"/>
      <c r="C18" s="1209"/>
      <c r="D18" s="1209"/>
      <c r="E18" s="1209"/>
      <c r="F18" s="1209"/>
      <c r="G18" s="1209"/>
      <c r="H18" s="1209"/>
      <c r="I18" s="1209"/>
      <c r="J18" s="1209"/>
      <c r="K18" s="1210" t="s">
        <v>536</v>
      </c>
      <c r="L18" s="1210"/>
      <c r="M18" s="1210"/>
      <c r="N18" s="1210"/>
      <c r="O18" s="1211" t="s">
        <v>522</v>
      </c>
      <c r="P18" s="1211"/>
      <c r="Q18" s="1211"/>
      <c r="R18" s="1211"/>
      <c r="S18" s="1211"/>
      <c r="T18" s="1211"/>
      <c r="U18" s="1211" t="s">
        <v>1103</v>
      </c>
      <c r="V18" s="1211"/>
      <c r="W18" s="1211"/>
      <c r="X18" s="1211"/>
      <c r="Y18" s="1211"/>
      <c r="Z18" s="1211"/>
      <c r="AA18" s="1208" t="s">
        <v>522</v>
      </c>
      <c r="AB18" s="1208"/>
      <c r="AC18" s="1208"/>
      <c r="AD18" s="1208"/>
      <c r="AE18" s="1208"/>
      <c r="AF18" s="1208"/>
    </row>
    <row r="19" spans="1:32" ht="15.2" customHeight="1" thickTop="1" thickBot="1" x14ac:dyDescent="0.25">
      <c r="A19" s="1209" t="s">
        <v>537</v>
      </c>
      <c r="B19" s="1209"/>
      <c r="C19" s="1209"/>
      <c r="D19" s="1209"/>
      <c r="E19" s="1209"/>
      <c r="F19" s="1209"/>
      <c r="G19" s="1209"/>
      <c r="H19" s="1209"/>
      <c r="I19" s="1209"/>
      <c r="J19" s="1209"/>
      <c r="K19" s="1210" t="s">
        <v>538</v>
      </c>
      <c r="L19" s="1210"/>
      <c r="M19" s="1210"/>
      <c r="N19" s="1210"/>
      <c r="O19" s="1211" t="s">
        <v>522</v>
      </c>
      <c r="P19" s="1211"/>
      <c r="Q19" s="1211"/>
      <c r="R19" s="1211"/>
      <c r="S19" s="1211"/>
      <c r="T19" s="1211"/>
      <c r="U19" s="1211" t="s">
        <v>522</v>
      </c>
      <c r="V19" s="1211"/>
      <c r="W19" s="1211"/>
      <c r="X19" s="1211"/>
      <c r="Y19" s="1211"/>
      <c r="Z19" s="1211"/>
      <c r="AA19" s="1208" t="s">
        <v>522</v>
      </c>
      <c r="AB19" s="1208"/>
      <c r="AC19" s="1208"/>
      <c r="AD19" s="1208"/>
      <c r="AE19" s="1208"/>
      <c r="AF19" s="1208"/>
    </row>
    <row r="20" spans="1:32" ht="15.2" customHeight="1" thickTop="1" thickBot="1" x14ac:dyDescent="0.25">
      <c r="A20" s="1209" t="s">
        <v>523</v>
      </c>
      <c r="B20" s="1209"/>
      <c r="C20" s="1209"/>
      <c r="D20" s="1209"/>
      <c r="E20" s="1209"/>
      <c r="F20" s="1209"/>
      <c r="G20" s="1209"/>
      <c r="H20" s="1209"/>
      <c r="I20" s="1209"/>
      <c r="J20" s="1209"/>
      <c r="K20" s="1210" t="s">
        <v>539</v>
      </c>
      <c r="L20" s="1210"/>
      <c r="M20" s="1210"/>
      <c r="N20" s="1210"/>
      <c r="O20" s="1211" t="s">
        <v>522</v>
      </c>
      <c r="P20" s="1211"/>
      <c r="Q20" s="1211"/>
      <c r="R20" s="1211"/>
      <c r="S20" s="1211"/>
      <c r="T20" s="1211"/>
      <c r="U20" s="1211" t="s">
        <v>522</v>
      </c>
      <c r="V20" s="1211"/>
      <c r="W20" s="1211"/>
      <c r="X20" s="1211"/>
      <c r="Y20" s="1211"/>
      <c r="Z20" s="1211"/>
      <c r="AA20" s="1208" t="s">
        <v>522</v>
      </c>
      <c r="AB20" s="1208"/>
      <c r="AC20" s="1208"/>
      <c r="AD20" s="1208"/>
      <c r="AE20" s="1208"/>
      <c r="AF20" s="1208"/>
    </row>
    <row r="21" spans="1:32" ht="25.35" customHeight="1" thickTop="1" thickBot="1" x14ac:dyDescent="0.25">
      <c r="A21" s="1209" t="s">
        <v>525</v>
      </c>
      <c r="B21" s="1209"/>
      <c r="C21" s="1209"/>
      <c r="D21" s="1209"/>
      <c r="E21" s="1209"/>
      <c r="F21" s="1209"/>
      <c r="G21" s="1209"/>
      <c r="H21" s="1209"/>
      <c r="I21" s="1209"/>
      <c r="J21" s="1209"/>
      <c r="K21" s="1210" t="s">
        <v>540</v>
      </c>
      <c r="L21" s="1210"/>
      <c r="M21" s="1210"/>
      <c r="N21" s="1210"/>
      <c r="O21" s="1211" t="s">
        <v>522</v>
      </c>
      <c r="P21" s="1211"/>
      <c r="Q21" s="1211"/>
      <c r="R21" s="1211"/>
      <c r="S21" s="1211"/>
      <c r="T21" s="1211"/>
      <c r="U21" s="1211" t="s">
        <v>522</v>
      </c>
      <c r="V21" s="1211"/>
      <c r="W21" s="1211"/>
      <c r="X21" s="1211"/>
      <c r="Y21" s="1211"/>
      <c r="Z21" s="1211"/>
      <c r="AA21" s="1208" t="s">
        <v>522</v>
      </c>
      <c r="AB21" s="1208"/>
      <c r="AC21" s="1208"/>
      <c r="AD21" s="1208"/>
      <c r="AE21" s="1208"/>
      <c r="AF21" s="1208"/>
    </row>
    <row r="22" spans="1:32" ht="15.2" customHeight="1" thickTop="1" thickBot="1" x14ac:dyDescent="0.25">
      <c r="A22" s="1209" t="s">
        <v>527</v>
      </c>
      <c r="B22" s="1209"/>
      <c r="C22" s="1209"/>
      <c r="D22" s="1209"/>
      <c r="E22" s="1209"/>
      <c r="F22" s="1209"/>
      <c r="G22" s="1209"/>
      <c r="H22" s="1209"/>
      <c r="I22" s="1209"/>
      <c r="J22" s="1209"/>
      <c r="K22" s="1210" t="s">
        <v>541</v>
      </c>
      <c r="L22" s="1210"/>
      <c r="M22" s="1210"/>
      <c r="N22" s="1210"/>
      <c r="O22" s="1211" t="s">
        <v>522</v>
      </c>
      <c r="P22" s="1211"/>
      <c r="Q22" s="1211"/>
      <c r="R22" s="1211"/>
      <c r="S22" s="1211"/>
      <c r="T22" s="1211"/>
      <c r="U22" s="1211" t="s">
        <v>522</v>
      </c>
      <c r="V22" s="1211"/>
      <c r="W22" s="1211"/>
      <c r="X22" s="1211"/>
      <c r="Y22" s="1211"/>
      <c r="Z22" s="1211"/>
      <c r="AA22" s="1208" t="s">
        <v>522</v>
      </c>
      <c r="AB22" s="1208"/>
      <c r="AC22" s="1208"/>
      <c r="AD22" s="1208"/>
      <c r="AE22" s="1208"/>
      <c r="AF22" s="1208"/>
    </row>
    <row r="23" spans="1:32" ht="15.2" customHeight="1" thickTop="1" thickBot="1" x14ac:dyDescent="0.25">
      <c r="A23" s="1209" t="s">
        <v>529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10" t="s">
        <v>542</v>
      </c>
      <c r="L23" s="1210"/>
      <c r="M23" s="1210"/>
      <c r="N23" s="1210"/>
      <c r="O23" s="1211" t="s">
        <v>522</v>
      </c>
      <c r="P23" s="1211"/>
      <c r="Q23" s="1211"/>
      <c r="R23" s="1211"/>
      <c r="S23" s="1211"/>
      <c r="T23" s="1211"/>
      <c r="U23" s="1211" t="s">
        <v>522</v>
      </c>
      <c r="V23" s="1211"/>
      <c r="W23" s="1211"/>
      <c r="X23" s="1211"/>
      <c r="Y23" s="1211"/>
      <c r="Z23" s="1211"/>
      <c r="AA23" s="1208" t="s">
        <v>522</v>
      </c>
      <c r="AB23" s="1208"/>
      <c r="AC23" s="1208"/>
      <c r="AD23" s="1208"/>
      <c r="AE23" s="1208"/>
      <c r="AF23" s="1208"/>
    </row>
    <row r="24" spans="1:32" ht="15.2" customHeight="1" thickTop="1" thickBot="1" x14ac:dyDescent="0.25">
      <c r="A24" s="1209" t="s">
        <v>543</v>
      </c>
      <c r="B24" s="1209"/>
      <c r="C24" s="1209"/>
      <c r="D24" s="1209"/>
      <c r="E24" s="1209"/>
      <c r="F24" s="1209"/>
      <c r="G24" s="1209"/>
      <c r="H24" s="1209"/>
      <c r="I24" s="1209"/>
      <c r="J24" s="1209"/>
      <c r="K24" s="1210" t="s">
        <v>544</v>
      </c>
      <c r="L24" s="1210"/>
      <c r="M24" s="1210"/>
      <c r="N24" s="1210"/>
      <c r="O24" s="1211" t="s">
        <v>1068</v>
      </c>
      <c r="P24" s="1211"/>
      <c r="Q24" s="1211"/>
      <c r="R24" s="1211"/>
      <c r="S24" s="1211"/>
      <c r="T24" s="1211"/>
      <c r="U24" s="1211" t="s">
        <v>1100</v>
      </c>
      <c r="V24" s="1211"/>
      <c r="W24" s="1211"/>
      <c r="X24" s="1211"/>
      <c r="Y24" s="1211"/>
      <c r="Z24" s="1211"/>
      <c r="AA24" s="1208" t="s">
        <v>1101</v>
      </c>
      <c r="AB24" s="1208"/>
      <c r="AC24" s="1208"/>
      <c r="AD24" s="1208"/>
      <c r="AE24" s="1208"/>
      <c r="AF24" s="1208"/>
    </row>
    <row r="25" spans="1:32" ht="25.35" customHeight="1" thickTop="1" thickBot="1" x14ac:dyDescent="0.25">
      <c r="A25" s="1209" t="s">
        <v>545</v>
      </c>
      <c r="B25" s="1209"/>
      <c r="C25" s="1209"/>
      <c r="D25" s="1209"/>
      <c r="E25" s="1209"/>
      <c r="F25" s="1209"/>
      <c r="G25" s="1209"/>
      <c r="H25" s="1209"/>
      <c r="I25" s="1209"/>
      <c r="J25" s="1209"/>
      <c r="K25" s="1210" t="s">
        <v>546</v>
      </c>
      <c r="L25" s="1210"/>
      <c r="M25" s="1210"/>
      <c r="N25" s="1210"/>
      <c r="O25" s="1211" t="s">
        <v>522</v>
      </c>
      <c r="P25" s="1211"/>
      <c r="Q25" s="1211"/>
      <c r="R25" s="1211"/>
      <c r="S25" s="1211"/>
      <c r="T25" s="1211"/>
      <c r="U25" s="1211" t="s">
        <v>522</v>
      </c>
      <c r="V25" s="1211"/>
      <c r="W25" s="1211"/>
      <c r="X25" s="1211"/>
      <c r="Y25" s="1211"/>
      <c r="Z25" s="1211"/>
      <c r="AA25" s="1208" t="s">
        <v>522</v>
      </c>
      <c r="AB25" s="1208"/>
      <c r="AC25" s="1208"/>
      <c r="AD25" s="1208"/>
      <c r="AE25" s="1208"/>
      <c r="AF25" s="1208"/>
    </row>
    <row r="26" spans="1:32" ht="15.2" customHeight="1" thickTop="1" thickBot="1" x14ac:dyDescent="0.25">
      <c r="A26" s="1209" t="s">
        <v>523</v>
      </c>
      <c r="B26" s="1209"/>
      <c r="C26" s="1209"/>
      <c r="D26" s="1209"/>
      <c r="E26" s="1209"/>
      <c r="F26" s="1209"/>
      <c r="G26" s="1209"/>
      <c r="H26" s="1209"/>
      <c r="I26" s="1209"/>
      <c r="J26" s="1209"/>
      <c r="K26" s="1210" t="s">
        <v>547</v>
      </c>
      <c r="L26" s="1210"/>
      <c r="M26" s="1210"/>
      <c r="N26" s="1210"/>
      <c r="O26" s="1211" t="s">
        <v>522</v>
      </c>
      <c r="P26" s="1211"/>
      <c r="Q26" s="1211"/>
      <c r="R26" s="1211"/>
      <c r="S26" s="1211"/>
      <c r="T26" s="1211"/>
      <c r="U26" s="1211" t="s">
        <v>522</v>
      </c>
      <c r="V26" s="1211"/>
      <c r="W26" s="1211"/>
      <c r="X26" s="1211"/>
      <c r="Y26" s="1211"/>
      <c r="Z26" s="1211"/>
      <c r="AA26" s="1208" t="s">
        <v>522</v>
      </c>
      <c r="AB26" s="1208"/>
      <c r="AC26" s="1208"/>
      <c r="AD26" s="1208"/>
      <c r="AE26" s="1208"/>
      <c r="AF26" s="1208"/>
    </row>
    <row r="27" spans="1:32" ht="25.35" customHeight="1" thickTop="1" thickBot="1" x14ac:dyDescent="0.25">
      <c r="A27" s="1209" t="s">
        <v>525</v>
      </c>
      <c r="B27" s="1209"/>
      <c r="C27" s="1209"/>
      <c r="D27" s="1209"/>
      <c r="E27" s="1209"/>
      <c r="F27" s="1209"/>
      <c r="G27" s="1209"/>
      <c r="H27" s="1209"/>
      <c r="I27" s="1209"/>
      <c r="J27" s="1209"/>
      <c r="K27" s="1210" t="s">
        <v>548</v>
      </c>
      <c r="L27" s="1210"/>
      <c r="M27" s="1210"/>
      <c r="N27" s="1210"/>
      <c r="O27" s="1211" t="s">
        <v>522</v>
      </c>
      <c r="P27" s="1211"/>
      <c r="Q27" s="1211"/>
      <c r="R27" s="1211"/>
      <c r="S27" s="1211"/>
      <c r="T27" s="1211"/>
      <c r="U27" s="1211" t="s">
        <v>522</v>
      </c>
      <c r="V27" s="1211"/>
      <c r="W27" s="1211"/>
      <c r="X27" s="1211"/>
      <c r="Y27" s="1211"/>
      <c r="Z27" s="1211"/>
      <c r="AA27" s="1208" t="s">
        <v>522</v>
      </c>
      <c r="AB27" s="1208"/>
      <c r="AC27" s="1208"/>
      <c r="AD27" s="1208"/>
      <c r="AE27" s="1208"/>
      <c r="AF27" s="1208"/>
    </row>
    <row r="28" spans="1:32" ht="15.2" customHeight="1" thickTop="1" thickBot="1" x14ac:dyDescent="0.25">
      <c r="A28" s="1209" t="s">
        <v>527</v>
      </c>
      <c r="B28" s="1209"/>
      <c r="C28" s="1209"/>
      <c r="D28" s="1209"/>
      <c r="E28" s="1209"/>
      <c r="F28" s="1209"/>
      <c r="G28" s="1209"/>
      <c r="H28" s="1209"/>
      <c r="I28" s="1209"/>
      <c r="J28" s="1209"/>
      <c r="K28" s="1210" t="s">
        <v>549</v>
      </c>
      <c r="L28" s="1210"/>
      <c r="M28" s="1210"/>
      <c r="N28" s="1210"/>
      <c r="O28" s="1211" t="s">
        <v>522</v>
      </c>
      <c r="P28" s="1211"/>
      <c r="Q28" s="1211"/>
      <c r="R28" s="1211"/>
      <c r="S28" s="1211"/>
      <c r="T28" s="1211"/>
      <c r="U28" s="1211" t="s">
        <v>522</v>
      </c>
      <c r="V28" s="1211"/>
      <c r="W28" s="1211"/>
      <c r="X28" s="1211"/>
      <c r="Y28" s="1211"/>
      <c r="Z28" s="1211"/>
      <c r="AA28" s="1208" t="s">
        <v>522</v>
      </c>
      <c r="AB28" s="1208"/>
      <c r="AC28" s="1208"/>
      <c r="AD28" s="1208"/>
      <c r="AE28" s="1208"/>
      <c r="AF28" s="1208"/>
    </row>
    <row r="29" spans="1:32" ht="15.2" customHeight="1" thickTop="1" thickBot="1" x14ac:dyDescent="0.25">
      <c r="A29" s="1209" t="s">
        <v>529</v>
      </c>
      <c r="B29" s="1209"/>
      <c r="C29" s="1209"/>
      <c r="D29" s="1209"/>
      <c r="E29" s="1209"/>
      <c r="F29" s="1209"/>
      <c r="G29" s="1209"/>
      <c r="H29" s="1209"/>
      <c r="I29" s="1209"/>
      <c r="J29" s="1209"/>
      <c r="K29" s="1210" t="s">
        <v>550</v>
      </c>
      <c r="L29" s="1210"/>
      <c r="M29" s="1210"/>
      <c r="N29" s="1210"/>
      <c r="O29" s="1211" t="s">
        <v>522</v>
      </c>
      <c r="P29" s="1211"/>
      <c r="Q29" s="1211"/>
      <c r="R29" s="1211"/>
      <c r="S29" s="1211"/>
      <c r="T29" s="1211"/>
      <c r="U29" s="1211" t="s">
        <v>522</v>
      </c>
      <c r="V29" s="1211"/>
      <c r="W29" s="1211"/>
      <c r="X29" s="1211"/>
      <c r="Y29" s="1211"/>
      <c r="Z29" s="1211"/>
      <c r="AA29" s="1208" t="s">
        <v>522</v>
      </c>
      <c r="AB29" s="1208"/>
      <c r="AC29" s="1208"/>
      <c r="AD29" s="1208"/>
      <c r="AE29" s="1208"/>
      <c r="AF29" s="1208"/>
    </row>
    <row r="30" spans="1:32" ht="25.35" customHeight="1" thickTop="1" thickBot="1" x14ac:dyDescent="0.25">
      <c r="A30" s="1209" t="s">
        <v>551</v>
      </c>
      <c r="B30" s="1209"/>
      <c r="C30" s="1209"/>
      <c r="D30" s="1209"/>
      <c r="E30" s="1209"/>
      <c r="F30" s="1209"/>
      <c r="G30" s="1209"/>
      <c r="H30" s="1209"/>
      <c r="I30" s="1209"/>
      <c r="J30" s="1209"/>
      <c r="K30" s="1210" t="s">
        <v>552</v>
      </c>
      <c r="L30" s="1210"/>
      <c r="M30" s="1210"/>
      <c r="N30" s="1210"/>
      <c r="O30" s="1211" t="s">
        <v>1068</v>
      </c>
      <c r="P30" s="1211"/>
      <c r="Q30" s="1211"/>
      <c r="R30" s="1211"/>
      <c r="S30" s="1211"/>
      <c r="T30" s="1211"/>
      <c r="U30" s="1211" t="s">
        <v>1104</v>
      </c>
      <c r="V30" s="1211"/>
      <c r="W30" s="1211"/>
      <c r="X30" s="1211"/>
      <c r="Y30" s="1211"/>
      <c r="Z30" s="1211"/>
      <c r="AA30" s="1208" t="s">
        <v>1105</v>
      </c>
      <c r="AB30" s="1208"/>
      <c r="AC30" s="1208"/>
      <c r="AD30" s="1208"/>
      <c r="AE30" s="1208"/>
      <c r="AF30" s="1208"/>
    </row>
    <row r="31" spans="1:32" ht="15.2" customHeight="1" thickTop="1" thickBot="1" x14ac:dyDescent="0.25">
      <c r="A31" s="1209" t="s">
        <v>523</v>
      </c>
      <c r="B31" s="1209"/>
      <c r="C31" s="1209"/>
      <c r="D31" s="1209"/>
      <c r="E31" s="1209"/>
      <c r="F31" s="1209"/>
      <c r="G31" s="1209"/>
      <c r="H31" s="1209"/>
      <c r="I31" s="1209"/>
      <c r="J31" s="1209"/>
      <c r="K31" s="1210" t="s">
        <v>553</v>
      </c>
      <c r="L31" s="1210"/>
      <c r="M31" s="1210"/>
      <c r="N31" s="1210"/>
      <c r="O31" s="1211" t="s">
        <v>522</v>
      </c>
      <c r="P31" s="1211"/>
      <c r="Q31" s="1211"/>
      <c r="R31" s="1211"/>
      <c r="S31" s="1211"/>
      <c r="T31" s="1211"/>
      <c r="U31" s="1211" t="s">
        <v>522</v>
      </c>
      <c r="V31" s="1211"/>
      <c r="W31" s="1211"/>
      <c r="X31" s="1211"/>
      <c r="Y31" s="1211"/>
      <c r="Z31" s="1211"/>
      <c r="AA31" s="1208" t="s">
        <v>522</v>
      </c>
      <c r="AB31" s="1208"/>
      <c r="AC31" s="1208"/>
      <c r="AD31" s="1208"/>
      <c r="AE31" s="1208"/>
      <c r="AF31" s="1208"/>
    </row>
    <row r="32" spans="1:32" ht="25.35" customHeight="1" thickTop="1" thickBot="1" x14ac:dyDescent="0.25">
      <c r="A32" s="1209" t="s">
        <v>525</v>
      </c>
      <c r="B32" s="1209"/>
      <c r="C32" s="1209"/>
      <c r="D32" s="1209"/>
      <c r="E32" s="1209"/>
      <c r="F32" s="1209"/>
      <c r="G32" s="1209"/>
      <c r="H32" s="1209"/>
      <c r="I32" s="1209"/>
      <c r="J32" s="1209"/>
      <c r="K32" s="1210" t="s">
        <v>554</v>
      </c>
      <c r="L32" s="1210"/>
      <c r="M32" s="1210"/>
      <c r="N32" s="1210"/>
      <c r="O32" s="1211" t="s">
        <v>522</v>
      </c>
      <c r="P32" s="1211"/>
      <c r="Q32" s="1211"/>
      <c r="R32" s="1211"/>
      <c r="S32" s="1211"/>
      <c r="T32" s="1211"/>
      <c r="U32" s="1211" t="s">
        <v>522</v>
      </c>
      <c r="V32" s="1211"/>
      <c r="W32" s="1211"/>
      <c r="X32" s="1211"/>
      <c r="Y32" s="1211"/>
      <c r="Z32" s="1211"/>
      <c r="AA32" s="1208" t="s">
        <v>522</v>
      </c>
      <c r="AB32" s="1208"/>
      <c r="AC32" s="1208"/>
      <c r="AD32" s="1208"/>
      <c r="AE32" s="1208"/>
      <c r="AF32" s="1208"/>
    </row>
    <row r="33" spans="1:32" ht="15.2" customHeight="1" thickTop="1" thickBot="1" x14ac:dyDescent="0.25">
      <c r="A33" s="1209" t="s">
        <v>527</v>
      </c>
      <c r="B33" s="1209"/>
      <c r="C33" s="1209"/>
      <c r="D33" s="1209"/>
      <c r="E33" s="1209"/>
      <c r="F33" s="1209"/>
      <c r="G33" s="1209"/>
      <c r="H33" s="1209"/>
      <c r="I33" s="1209"/>
      <c r="J33" s="1209"/>
      <c r="K33" s="1210" t="s">
        <v>555</v>
      </c>
      <c r="L33" s="1210"/>
      <c r="M33" s="1210"/>
      <c r="N33" s="1210"/>
      <c r="O33" s="1211" t="s">
        <v>522</v>
      </c>
      <c r="P33" s="1211"/>
      <c r="Q33" s="1211"/>
      <c r="R33" s="1211"/>
      <c r="S33" s="1211"/>
      <c r="T33" s="1211"/>
      <c r="U33" s="1211" t="s">
        <v>1106</v>
      </c>
      <c r="V33" s="1211"/>
      <c r="W33" s="1211"/>
      <c r="X33" s="1211"/>
      <c r="Y33" s="1211"/>
      <c r="Z33" s="1211"/>
      <c r="AA33" s="1208" t="s">
        <v>522</v>
      </c>
      <c r="AB33" s="1208"/>
      <c r="AC33" s="1208"/>
      <c r="AD33" s="1208"/>
      <c r="AE33" s="1208"/>
      <c r="AF33" s="1208"/>
    </row>
    <row r="34" spans="1:32" ht="15.2" customHeight="1" thickTop="1" thickBot="1" x14ac:dyDescent="0.25">
      <c r="A34" s="1209" t="s">
        <v>529</v>
      </c>
      <c r="B34" s="1209"/>
      <c r="C34" s="1209"/>
      <c r="D34" s="1209"/>
      <c r="E34" s="1209"/>
      <c r="F34" s="1209"/>
      <c r="G34" s="1209"/>
      <c r="H34" s="1209"/>
      <c r="I34" s="1209"/>
      <c r="J34" s="1209"/>
      <c r="K34" s="1210" t="s">
        <v>556</v>
      </c>
      <c r="L34" s="1210"/>
      <c r="M34" s="1210"/>
      <c r="N34" s="1210"/>
      <c r="O34" s="1211" t="s">
        <v>1068</v>
      </c>
      <c r="P34" s="1211"/>
      <c r="Q34" s="1211"/>
      <c r="R34" s="1211"/>
      <c r="S34" s="1211"/>
      <c r="T34" s="1211"/>
      <c r="U34" s="1211" t="s">
        <v>1107</v>
      </c>
      <c r="V34" s="1211"/>
      <c r="W34" s="1211"/>
      <c r="X34" s="1211"/>
      <c r="Y34" s="1211"/>
      <c r="Z34" s="1211"/>
      <c r="AA34" s="1208" t="s">
        <v>1108</v>
      </c>
      <c r="AB34" s="1208"/>
      <c r="AC34" s="1208"/>
      <c r="AD34" s="1208"/>
      <c r="AE34" s="1208"/>
      <c r="AF34" s="1208"/>
    </row>
    <row r="35" spans="1:32" ht="15.2" customHeight="1" thickTop="1" thickBot="1" x14ac:dyDescent="0.25">
      <c r="A35" s="1209" t="s">
        <v>557</v>
      </c>
      <c r="B35" s="1209"/>
      <c r="C35" s="1209"/>
      <c r="D35" s="1209"/>
      <c r="E35" s="1209"/>
      <c r="F35" s="1209"/>
      <c r="G35" s="1209"/>
      <c r="H35" s="1209"/>
      <c r="I35" s="1209"/>
      <c r="J35" s="1209"/>
      <c r="K35" s="1210" t="s">
        <v>558</v>
      </c>
      <c r="L35" s="1210"/>
      <c r="M35" s="1210"/>
      <c r="N35" s="1210"/>
      <c r="O35" s="1211" t="s">
        <v>522</v>
      </c>
      <c r="P35" s="1211"/>
      <c r="Q35" s="1211"/>
      <c r="R35" s="1211"/>
      <c r="S35" s="1211"/>
      <c r="T35" s="1211"/>
      <c r="U35" s="1211" t="s">
        <v>522</v>
      </c>
      <c r="V35" s="1211"/>
      <c r="W35" s="1211"/>
      <c r="X35" s="1211"/>
      <c r="Y35" s="1211"/>
      <c r="Z35" s="1211"/>
      <c r="AA35" s="1208" t="s">
        <v>522</v>
      </c>
      <c r="AB35" s="1208"/>
      <c r="AC35" s="1208"/>
      <c r="AD35" s="1208"/>
      <c r="AE35" s="1208"/>
      <c r="AF35" s="1208"/>
    </row>
    <row r="36" spans="1:32" ht="15.2" customHeight="1" thickTop="1" thickBot="1" x14ac:dyDescent="0.25">
      <c r="A36" s="1209" t="s">
        <v>523</v>
      </c>
      <c r="B36" s="1209"/>
      <c r="C36" s="1209"/>
      <c r="D36" s="1209"/>
      <c r="E36" s="1209"/>
      <c r="F36" s="1209"/>
      <c r="G36" s="1209"/>
      <c r="H36" s="1209"/>
      <c r="I36" s="1209"/>
      <c r="J36" s="1209"/>
      <c r="K36" s="1210" t="s">
        <v>559</v>
      </c>
      <c r="L36" s="1210"/>
      <c r="M36" s="1210"/>
      <c r="N36" s="1210"/>
      <c r="O36" s="1211" t="s">
        <v>522</v>
      </c>
      <c r="P36" s="1211"/>
      <c r="Q36" s="1211"/>
      <c r="R36" s="1211"/>
      <c r="S36" s="1211"/>
      <c r="T36" s="1211"/>
      <c r="U36" s="1211" t="s">
        <v>522</v>
      </c>
      <c r="V36" s="1211"/>
      <c r="W36" s="1211"/>
      <c r="X36" s="1211"/>
      <c r="Y36" s="1211"/>
      <c r="Z36" s="1211"/>
      <c r="AA36" s="1208" t="s">
        <v>522</v>
      </c>
      <c r="AB36" s="1208"/>
      <c r="AC36" s="1208"/>
      <c r="AD36" s="1208"/>
      <c r="AE36" s="1208"/>
      <c r="AF36" s="1208"/>
    </row>
    <row r="37" spans="1:32" ht="25.35" customHeight="1" thickTop="1" thickBot="1" x14ac:dyDescent="0.25">
      <c r="A37" s="1209" t="s">
        <v>525</v>
      </c>
      <c r="B37" s="1209"/>
      <c r="C37" s="1209"/>
      <c r="D37" s="1209"/>
      <c r="E37" s="1209"/>
      <c r="F37" s="1209"/>
      <c r="G37" s="1209"/>
      <c r="H37" s="1209"/>
      <c r="I37" s="1209"/>
      <c r="J37" s="1209"/>
      <c r="K37" s="1210" t="s">
        <v>560</v>
      </c>
      <c r="L37" s="1210"/>
      <c r="M37" s="1210"/>
      <c r="N37" s="1210"/>
      <c r="O37" s="1211" t="s">
        <v>522</v>
      </c>
      <c r="P37" s="1211"/>
      <c r="Q37" s="1211"/>
      <c r="R37" s="1211"/>
      <c r="S37" s="1211"/>
      <c r="T37" s="1211"/>
      <c r="U37" s="1211" t="s">
        <v>522</v>
      </c>
      <c r="V37" s="1211"/>
      <c r="W37" s="1211"/>
      <c r="X37" s="1211"/>
      <c r="Y37" s="1211"/>
      <c r="Z37" s="1211"/>
      <c r="AA37" s="1208" t="s">
        <v>522</v>
      </c>
      <c r="AB37" s="1208"/>
      <c r="AC37" s="1208"/>
      <c r="AD37" s="1208"/>
      <c r="AE37" s="1208"/>
      <c r="AF37" s="1208"/>
    </row>
    <row r="38" spans="1:32" ht="15.2" customHeight="1" thickTop="1" thickBot="1" x14ac:dyDescent="0.25">
      <c r="A38" s="1209" t="s">
        <v>527</v>
      </c>
      <c r="B38" s="1209"/>
      <c r="C38" s="1209"/>
      <c r="D38" s="1209"/>
      <c r="E38" s="1209"/>
      <c r="F38" s="1209"/>
      <c r="G38" s="1209"/>
      <c r="H38" s="1209"/>
      <c r="I38" s="1209"/>
      <c r="J38" s="1209"/>
      <c r="K38" s="1210" t="s">
        <v>561</v>
      </c>
      <c r="L38" s="1210"/>
      <c r="M38" s="1210"/>
      <c r="N38" s="1210"/>
      <c r="O38" s="1211" t="s">
        <v>522</v>
      </c>
      <c r="P38" s="1211"/>
      <c r="Q38" s="1211"/>
      <c r="R38" s="1211"/>
      <c r="S38" s="1211"/>
      <c r="T38" s="1211"/>
      <c r="U38" s="1211" t="s">
        <v>522</v>
      </c>
      <c r="V38" s="1211"/>
      <c r="W38" s="1211"/>
      <c r="X38" s="1211"/>
      <c r="Y38" s="1211"/>
      <c r="Z38" s="1211"/>
      <c r="AA38" s="1208" t="s">
        <v>522</v>
      </c>
      <c r="AB38" s="1208"/>
      <c r="AC38" s="1208"/>
      <c r="AD38" s="1208"/>
      <c r="AE38" s="1208"/>
      <c r="AF38" s="1208"/>
    </row>
    <row r="39" spans="1:32" ht="15.2" customHeight="1" thickTop="1" thickBot="1" x14ac:dyDescent="0.25">
      <c r="A39" s="1209" t="s">
        <v>529</v>
      </c>
      <c r="B39" s="1209"/>
      <c r="C39" s="1209"/>
      <c r="D39" s="1209"/>
      <c r="E39" s="1209"/>
      <c r="F39" s="1209"/>
      <c r="G39" s="1209"/>
      <c r="H39" s="1209"/>
      <c r="I39" s="1209"/>
      <c r="J39" s="1209"/>
      <c r="K39" s="1210" t="s">
        <v>562</v>
      </c>
      <c r="L39" s="1210"/>
      <c r="M39" s="1210"/>
      <c r="N39" s="1210"/>
      <c r="O39" s="1211" t="s">
        <v>522</v>
      </c>
      <c r="P39" s="1211"/>
      <c r="Q39" s="1211"/>
      <c r="R39" s="1211"/>
      <c r="S39" s="1211"/>
      <c r="T39" s="1211"/>
      <c r="U39" s="1211" t="s">
        <v>522</v>
      </c>
      <c r="V39" s="1211"/>
      <c r="W39" s="1211"/>
      <c r="X39" s="1211"/>
      <c r="Y39" s="1211"/>
      <c r="Z39" s="1211"/>
      <c r="AA39" s="1208" t="s">
        <v>522</v>
      </c>
      <c r="AB39" s="1208"/>
      <c r="AC39" s="1208"/>
      <c r="AD39" s="1208"/>
      <c r="AE39" s="1208"/>
      <c r="AF39" s="1208"/>
    </row>
    <row r="40" spans="1:32" ht="15.2" customHeight="1" thickTop="1" thickBot="1" x14ac:dyDescent="0.25">
      <c r="A40" s="1209" t="s">
        <v>563</v>
      </c>
      <c r="B40" s="1209"/>
      <c r="C40" s="1209"/>
      <c r="D40" s="1209"/>
      <c r="E40" s="1209"/>
      <c r="F40" s="1209"/>
      <c r="G40" s="1209"/>
      <c r="H40" s="1209"/>
      <c r="I40" s="1209"/>
      <c r="J40" s="1209"/>
      <c r="K40" s="1210" t="s">
        <v>564</v>
      </c>
      <c r="L40" s="1210"/>
      <c r="M40" s="1210"/>
      <c r="N40" s="1210"/>
      <c r="O40" s="1211" t="s">
        <v>522</v>
      </c>
      <c r="P40" s="1211"/>
      <c r="Q40" s="1211"/>
      <c r="R40" s="1211"/>
      <c r="S40" s="1211"/>
      <c r="T40" s="1211"/>
      <c r="U40" s="1211" t="s">
        <v>1109</v>
      </c>
      <c r="V40" s="1211"/>
      <c r="W40" s="1211"/>
      <c r="X40" s="1211"/>
      <c r="Y40" s="1211"/>
      <c r="Z40" s="1211"/>
      <c r="AA40" s="1208" t="s">
        <v>522</v>
      </c>
      <c r="AB40" s="1208"/>
      <c r="AC40" s="1208"/>
      <c r="AD40" s="1208"/>
      <c r="AE40" s="1208"/>
      <c r="AF40" s="1208"/>
    </row>
    <row r="41" spans="1:32" ht="15.2" customHeight="1" thickTop="1" thickBot="1" x14ac:dyDescent="0.25">
      <c r="A41" s="1209" t="s">
        <v>523</v>
      </c>
      <c r="B41" s="1209"/>
      <c r="C41" s="1209"/>
      <c r="D41" s="1209"/>
      <c r="E41" s="1209"/>
      <c r="F41" s="1209"/>
      <c r="G41" s="1209"/>
      <c r="H41" s="1209"/>
      <c r="I41" s="1209"/>
      <c r="J41" s="1209"/>
      <c r="K41" s="1210" t="s">
        <v>565</v>
      </c>
      <c r="L41" s="1210"/>
      <c r="M41" s="1210"/>
      <c r="N41" s="1210"/>
      <c r="O41" s="1211" t="s">
        <v>522</v>
      </c>
      <c r="P41" s="1211"/>
      <c r="Q41" s="1211"/>
      <c r="R41" s="1211"/>
      <c r="S41" s="1211"/>
      <c r="T41" s="1211"/>
      <c r="U41" s="1211" t="s">
        <v>522</v>
      </c>
      <c r="V41" s="1211"/>
      <c r="W41" s="1211"/>
      <c r="X41" s="1211"/>
      <c r="Y41" s="1211"/>
      <c r="Z41" s="1211"/>
      <c r="AA41" s="1208" t="s">
        <v>522</v>
      </c>
      <c r="AB41" s="1208"/>
      <c r="AC41" s="1208"/>
      <c r="AD41" s="1208"/>
      <c r="AE41" s="1208"/>
      <c r="AF41" s="1208"/>
    </row>
    <row r="42" spans="1:32" ht="25.35" customHeight="1" thickTop="1" thickBot="1" x14ac:dyDescent="0.25">
      <c r="A42" s="1209" t="s">
        <v>525</v>
      </c>
      <c r="B42" s="1209"/>
      <c r="C42" s="1209"/>
      <c r="D42" s="1209"/>
      <c r="E42" s="1209"/>
      <c r="F42" s="1209"/>
      <c r="G42" s="1209"/>
      <c r="H42" s="1209"/>
      <c r="I42" s="1209"/>
      <c r="J42" s="1209"/>
      <c r="K42" s="1210" t="s">
        <v>566</v>
      </c>
      <c r="L42" s="1210"/>
      <c r="M42" s="1210"/>
      <c r="N42" s="1210"/>
      <c r="O42" s="1211" t="s">
        <v>522</v>
      </c>
      <c r="P42" s="1211"/>
      <c r="Q42" s="1211"/>
      <c r="R42" s="1211"/>
      <c r="S42" s="1211"/>
      <c r="T42" s="1211"/>
      <c r="U42" s="1211" t="s">
        <v>522</v>
      </c>
      <c r="V42" s="1211"/>
      <c r="W42" s="1211"/>
      <c r="X42" s="1211"/>
      <c r="Y42" s="1211"/>
      <c r="Z42" s="1211"/>
      <c r="AA42" s="1208" t="s">
        <v>522</v>
      </c>
      <c r="AB42" s="1208"/>
      <c r="AC42" s="1208"/>
      <c r="AD42" s="1208"/>
      <c r="AE42" s="1208"/>
      <c r="AF42" s="1208"/>
    </row>
    <row r="43" spans="1:32" ht="15.2" customHeight="1" thickTop="1" thickBot="1" x14ac:dyDescent="0.25">
      <c r="A43" s="1209" t="s">
        <v>527</v>
      </c>
      <c r="B43" s="1209"/>
      <c r="C43" s="1209"/>
      <c r="D43" s="1209"/>
      <c r="E43" s="1209"/>
      <c r="F43" s="1209"/>
      <c r="G43" s="1209"/>
      <c r="H43" s="1209"/>
      <c r="I43" s="1209"/>
      <c r="J43" s="1209"/>
      <c r="K43" s="1210" t="s">
        <v>567</v>
      </c>
      <c r="L43" s="1210"/>
      <c r="M43" s="1210"/>
      <c r="N43" s="1210"/>
      <c r="O43" s="1211" t="s">
        <v>522</v>
      </c>
      <c r="P43" s="1211"/>
      <c r="Q43" s="1211"/>
      <c r="R43" s="1211"/>
      <c r="S43" s="1211"/>
      <c r="T43" s="1211"/>
      <c r="U43" s="1211" t="s">
        <v>522</v>
      </c>
      <c r="V43" s="1211"/>
      <c r="W43" s="1211"/>
      <c r="X43" s="1211"/>
      <c r="Y43" s="1211"/>
      <c r="Z43" s="1211"/>
      <c r="AA43" s="1208" t="s">
        <v>522</v>
      </c>
      <c r="AB43" s="1208"/>
      <c r="AC43" s="1208"/>
      <c r="AD43" s="1208"/>
      <c r="AE43" s="1208"/>
      <c r="AF43" s="1208"/>
    </row>
    <row r="44" spans="1:32" ht="15.2" customHeight="1" thickTop="1" thickBot="1" x14ac:dyDescent="0.25">
      <c r="A44" s="1209" t="s">
        <v>529</v>
      </c>
      <c r="B44" s="1209"/>
      <c r="C44" s="1209"/>
      <c r="D44" s="1209"/>
      <c r="E44" s="1209"/>
      <c r="F44" s="1209"/>
      <c r="G44" s="1209"/>
      <c r="H44" s="1209"/>
      <c r="I44" s="1209"/>
      <c r="J44" s="1209"/>
      <c r="K44" s="1210" t="s">
        <v>568</v>
      </c>
      <c r="L44" s="1210"/>
      <c r="M44" s="1210"/>
      <c r="N44" s="1210"/>
      <c r="O44" s="1211" t="s">
        <v>522</v>
      </c>
      <c r="P44" s="1211"/>
      <c r="Q44" s="1211"/>
      <c r="R44" s="1211"/>
      <c r="S44" s="1211"/>
      <c r="T44" s="1211"/>
      <c r="U44" s="1211" t="s">
        <v>1109</v>
      </c>
      <c r="V44" s="1211"/>
      <c r="W44" s="1211"/>
      <c r="X44" s="1211"/>
      <c r="Y44" s="1211"/>
      <c r="Z44" s="1211"/>
      <c r="AA44" s="1208" t="s">
        <v>522</v>
      </c>
      <c r="AB44" s="1208"/>
      <c r="AC44" s="1208"/>
      <c r="AD44" s="1208"/>
      <c r="AE44" s="1208"/>
      <c r="AF44" s="1208"/>
    </row>
    <row r="45" spans="1:32" ht="15.2" customHeight="1" thickTop="1" thickBot="1" x14ac:dyDescent="0.25">
      <c r="A45" s="1209" t="s">
        <v>569</v>
      </c>
      <c r="B45" s="1209"/>
      <c r="C45" s="1209"/>
      <c r="D45" s="1209"/>
      <c r="E45" s="1209"/>
      <c r="F45" s="1209"/>
      <c r="G45" s="1209"/>
      <c r="H45" s="1209"/>
      <c r="I45" s="1209"/>
      <c r="J45" s="1209"/>
      <c r="K45" s="1210" t="s">
        <v>570</v>
      </c>
      <c r="L45" s="1210"/>
      <c r="M45" s="1210"/>
      <c r="N45" s="1210"/>
      <c r="O45" s="1211" t="s">
        <v>522</v>
      </c>
      <c r="P45" s="1211"/>
      <c r="Q45" s="1211"/>
      <c r="R45" s="1211"/>
      <c r="S45" s="1211"/>
      <c r="T45" s="1211"/>
      <c r="U45" s="1211" t="s">
        <v>522</v>
      </c>
      <c r="V45" s="1211"/>
      <c r="W45" s="1211"/>
      <c r="X45" s="1211"/>
      <c r="Y45" s="1211"/>
      <c r="Z45" s="1211"/>
      <c r="AA45" s="1208" t="s">
        <v>522</v>
      </c>
      <c r="AB45" s="1208"/>
      <c r="AC45" s="1208"/>
      <c r="AD45" s="1208"/>
      <c r="AE45" s="1208"/>
      <c r="AF45" s="1208"/>
    </row>
    <row r="46" spans="1:32" ht="15.2" customHeight="1" thickTop="1" thickBot="1" x14ac:dyDescent="0.25">
      <c r="A46" s="1209" t="s">
        <v>523</v>
      </c>
      <c r="B46" s="1209"/>
      <c r="C46" s="1209"/>
      <c r="D46" s="1209"/>
      <c r="E46" s="1209"/>
      <c r="F46" s="1209"/>
      <c r="G46" s="1209"/>
      <c r="H46" s="1209"/>
      <c r="I46" s="1209"/>
      <c r="J46" s="1209"/>
      <c r="K46" s="1210" t="s">
        <v>571</v>
      </c>
      <c r="L46" s="1210"/>
      <c r="M46" s="1210"/>
      <c r="N46" s="1210"/>
      <c r="O46" s="1211" t="s">
        <v>522</v>
      </c>
      <c r="P46" s="1211"/>
      <c r="Q46" s="1211"/>
      <c r="R46" s="1211"/>
      <c r="S46" s="1211"/>
      <c r="T46" s="1211"/>
      <c r="U46" s="1211" t="s">
        <v>522</v>
      </c>
      <c r="V46" s="1211"/>
      <c r="W46" s="1211"/>
      <c r="X46" s="1211"/>
      <c r="Y46" s="1211"/>
      <c r="Z46" s="1211"/>
      <c r="AA46" s="1208" t="s">
        <v>522</v>
      </c>
      <c r="AB46" s="1208"/>
      <c r="AC46" s="1208"/>
      <c r="AD46" s="1208"/>
      <c r="AE46" s="1208"/>
      <c r="AF46" s="1208"/>
    </row>
    <row r="47" spans="1:32" ht="25.35" customHeight="1" thickTop="1" thickBot="1" x14ac:dyDescent="0.25">
      <c r="A47" s="1209" t="s">
        <v>525</v>
      </c>
      <c r="B47" s="1209"/>
      <c r="C47" s="1209"/>
      <c r="D47" s="1209"/>
      <c r="E47" s="1209"/>
      <c r="F47" s="1209"/>
      <c r="G47" s="1209"/>
      <c r="H47" s="1209"/>
      <c r="I47" s="1209"/>
      <c r="J47" s="1209"/>
      <c r="K47" s="1210" t="s">
        <v>572</v>
      </c>
      <c r="L47" s="1210"/>
      <c r="M47" s="1210"/>
      <c r="N47" s="1210"/>
      <c r="O47" s="1211" t="s">
        <v>522</v>
      </c>
      <c r="P47" s="1211"/>
      <c r="Q47" s="1211"/>
      <c r="R47" s="1211"/>
      <c r="S47" s="1211"/>
      <c r="T47" s="1211"/>
      <c r="U47" s="1211" t="s">
        <v>522</v>
      </c>
      <c r="V47" s="1211"/>
      <c r="W47" s="1211"/>
      <c r="X47" s="1211"/>
      <c r="Y47" s="1211"/>
      <c r="Z47" s="1211"/>
      <c r="AA47" s="1208" t="s">
        <v>522</v>
      </c>
      <c r="AB47" s="1208"/>
      <c r="AC47" s="1208"/>
      <c r="AD47" s="1208"/>
      <c r="AE47" s="1208"/>
      <c r="AF47" s="1208"/>
    </row>
    <row r="48" spans="1:32" ht="15.2" customHeight="1" thickTop="1" thickBot="1" x14ac:dyDescent="0.25">
      <c r="A48" s="1209" t="s">
        <v>527</v>
      </c>
      <c r="B48" s="1209"/>
      <c r="C48" s="1209"/>
      <c r="D48" s="1209"/>
      <c r="E48" s="1209"/>
      <c r="F48" s="1209"/>
      <c r="G48" s="1209"/>
      <c r="H48" s="1209"/>
      <c r="I48" s="1209"/>
      <c r="J48" s="1209"/>
      <c r="K48" s="1210" t="s">
        <v>573</v>
      </c>
      <c r="L48" s="1210"/>
      <c r="M48" s="1210"/>
      <c r="N48" s="1210"/>
      <c r="O48" s="1211" t="s">
        <v>522</v>
      </c>
      <c r="P48" s="1211"/>
      <c r="Q48" s="1211"/>
      <c r="R48" s="1211"/>
      <c r="S48" s="1211"/>
      <c r="T48" s="1211"/>
      <c r="U48" s="1211" t="s">
        <v>522</v>
      </c>
      <c r="V48" s="1211"/>
      <c r="W48" s="1211"/>
      <c r="X48" s="1211"/>
      <c r="Y48" s="1211"/>
      <c r="Z48" s="1211"/>
      <c r="AA48" s="1208" t="s">
        <v>522</v>
      </c>
      <c r="AB48" s="1208"/>
      <c r="AC48" s="1208"/>
      <c r="AD48" s="1208"/>
      <c r="AE48" s="1208"/>
      <c r="AF48" s="1208"/>
    </row>
    <row r="49" spans="1:32" ht="15.2" customHeight="1" thickTop="1" thickBot="1" x14ac:dyDescent="0.25">
      <c r="A49" s="1209" t="s">
        <v>529</v>
      </c>
      <c r="B49" s="1209"/>
      <c r="C49" s="1209"/>
      <c r="D49" s="1209"/>
      <c r="E49" s="1209"/>
      <c r="F49" s="1209"/>
      <c r="G49" s="1209"/>
      <c r="H49" s="1209"/>
      <c r="I49" s="1209"/>
      <c r="J49" s="1209"/>
      <c r="K49" s="1210" t="s">
        <v>574</v>
      </c>
      <c r="L49" s="1210"/>
      <c r="M49" s="1210"/>
      <c r="N49" s="1210"/>
      <c r="O49" s="1211" t="s">
        <v>522</v>
      </c>
      <c r="P49" s="1211"/>
      <c r="Q49" s="1211"/>
      <c r="R49" s="1211"/>
      <c r="S49" s="1211"/>
      <c r="T49" s="1211"/>
      <c r="U49" s="1211" t="s">
        <v>522</v>
      </c>
      <c r="V49" s="1211"/>
      <c r="W49" s="1211"/>
      <c r="X49" s="1211"/>
      <c r="Y49" s="1211"/>
      <c r="Z49" s="1211"/>
      <c r="AA49" s="1208" t="s">
        <v>522</v>
      </c>
      <c r="AB49" s="1208"/>
      <c r="AC49" s="1208"/>
      <c r="AD49" s="1208"/>
      <c r="AE49" s="1208"/>
      <c r="AF49" s="1208"/>
    </row>
    <row r="50" spans="1:32" ht="15.2" customHeight="1" thickTop="1" thickBot="1" x14ac:dyDescent="0.25">
      <c r="A50" s="1209" t="s">
        <v>575</v>
      </c>
      <c r="B50" s="1209"/>
      <c r="C50" s="1209"/>
      <c r="D50" s="1209"/>
      <c r="E50" s="1209"/>
      <c r="F50" s="1209"/>
      <c r="G50" s="1209"/>
      <c r="H50" s="1209"/>
      <c r="I50" s="1209"/>
      <c r="J50" s="1209"/>
      <c r="K50" s="1210" t="s">
        <v>576</v>
      </c>
      <c r="L50" s="1210"/>
      <c r="M50" s="1210"/>
      <c r="N50" s="1210"/>
      <c r="O50" s="1211" t="s">
        <v>522</v>
      </c>
      <c r="P50" s="1211"/>
      <c r="Q50" s="1211"/>
      <c r="R50" s="1211"/>
      <c r="S50" s="1211"/>
      <c r="T50" s="1211"/>
      <c r="U50" s="1211" t="s">
        <v>522</v>
      </c>
      <c r="V50" s="1211"/>
      <c r="W50" s="1211"/>
      <c r="X50" s="1211"/>
      <c r="Y50" s="1211"/>
      <c r="Z50" s="1211"/>
      <c r="AA50" s="1208" t="s">
        <v>522</v>
      </c>
      <c r="AB50" s="1208"/>
      <c r="AC50" s="1208"/>
      <c r="AD50" s="1208"/>
      <c r="AE50" s="1208"/>
      <c r="AF50" s="1208"/>
    </row>
    <row r="51" spans="1:32" ht="15.2" customHeight="1" thickTop="1" thickBot="1" x14ac:dyDescent="0.25">
      <c r="A51" s="1209" t="s">
        <v>577</v>
      </c>
      <c r="B51" s="1209"/>
      <c r="C51" s="1209"/>
      <c r="D51" s="1209"/>
      <c r="E51" s="1209"/>
      <c r="F51" s="1209"/>
      <c r="G51" s="1209"/>
      <c r="H51" s="1209"/>
      <c r="I51" s="1209"/>
      <c r="J51" s="1209"/>
      <c r="K51" s="1210" t="s">
        <v>578</v>
      </c>
      <c r="L51" s="1210"/>
      <c r="M51" s="1210"/>
      <c r="N51" s="1210"/>
      <c r="O51" s="1211" t="s">
        <v>522</v>
      </c>
      <c r="P51" s="1211"/>
      <c r="Q51" s="1211"/>
      <c r="R51" s="1211"/>
      <c r="S51" s="1211"/>
      <c r="T51" s="1211"/>
      <c r="U51" s="1211" t="s">
        <v>522</v>
      </c>
      <c r="V51" s="1211"/>
      <c r="W51" s="1211"/>
      <c r="X51" s="1211"/>
      <c r="Y51" s="1211"/>
      <c r="Z51" s="1211"/>
      <c r="AA51" s="1208" t="s">
        <v>522</v>
      </c>
      <c r="AB51" s="1208"/>
      <c r="AC51" s="1208"/>
      <c r="AD51" s="1208"/>
      <c r="AE51" s="1208"/>
      <c r="AF51" s="1208"/>
    </row>
    <row r="52" spans="1:32" ht="15.2" customHeight="1" thickTop="1" thickBot="1" x14ac:dyDescent="0.25">
      <c r="A52" s="1209" t="s">
        <v>523</v>
      </c>
      <c r="B52" s="1209"/>
      <c r="C52" s="1209"/>
      <c r="D52" s="1209"/>
      <c r="E52" s="1209"/>
      <c r="F52" s="1209"/>
      <c r="G52" s="1209"/>
      <c r="H52" s="1209"/>
      <c r="I52" s="1209"/>
      <c r="J52" s="1209"/>
      <c r="K52" s="1210" t="s">
        <v>579</v>
      </c>
      <c r="L52" s="1210"/>
      <c r="M52" s="1210"/>
      <c r="N52" s="1210"/>
      <c r="O52" s="1211" t="s">
        <v>522</v>
      </c>
      <c r="P52" s="1211"/>
      <c r="Q52" s="1211"/>
      <c r="R52" s="1211"/>
      <c r="S52" s="1211"/>
      <c r="T52" s="1211"/>
      <c r="U52" s="1211" t="s">
        <v>522</v>
      </c>
      <c r="V52" s="1211"/>
      <c r="W52" s="1211"/>
      <c r="X52" s="1211"/>
      <c r="Y52" s="1211"/>
      <c r="Z52" s="1211"/>
      <c r="AA52" s="1208" t="s">
        <v>522</v>
      </c>
      <c r="AB52" s="1208"/>
      <c r="AC52" s="1208"/>
      <c r="AD52" s="1208"/>
      <c r="AE52" s="1208"/>
      <c r="AF52" s="1208"/>
    </row>
    <row r="53" spans="1:32" ht="25.35" customHeight="1" thickTop="1" thickBot="1" x14ac:dyDescent="0.25">
      <c r="A53" s="1209" t="s">
        <v>525</v>
      </c>
      <c r="B53" s="1209"/>
      <c r="C53" s="1209"/>
      <c r="D53" s="1209"/>
      <c r="E53" s="1209"/>
      <c r="F53" s="1209"/>
      <c r="G53" s="1209"/>
      <c r="H53" s="1209"/>
      <c r="I53" s="1209"/>
      <c r="J53" s="1209"/>
      <c r="K53" s="1210" t="s">
        <v>580</v>
      </c>
      <c r="L53" s="1210"/>
      <c r="M53" s="1210"/>
      <c r="N53" s="1210"/>
      <c r="O53" s="1211" t="s">
        <v>522</v>
      </c>
      <c r="P53" s="1211"/>
      <c r="Q53" s="1211"/>
      <c r="R53" s="1211"/>
      <c r="S53" s="1211"/>
      <c r="T53" s="1211"/>
      <c r="U53" s="1211" t="s">
        <v>522</v>
      </c>
      <c r="V53" s="1211"/>
      <c r="W53" s="1211"/>
      <c r="X53" s="1211"/>
      <c r="Y53" s="1211"/>
      <c r="Z53" s="1211"/>
      <c r="AA53" s="1208" t="s">
        <v>522</v>
      </c>
      <c r="AB53" s="1208"/>
      <c r="AC53" s="1208"/>
      <c r="AD53" s="1208"/>
      <c r="AE53" s="1208"/>
      <c r="AF53" s="1208"/>
    </row>
    <row r="54" spans="1:32" ht="15.2" customHeight="1" thickTop="1" thickBot="1" x14ac:dyDescent="0.25">
      <c r="A54" s="1209" t="s">
        <v>527</v>
      </c>
      <c r="B54" s="1209"/>
      <c r="C54" s="1209"/>
      <c r="D54" s="1209"/>
      <c r="E54" s="1209"/>
      <c r="F54" s="1209"/>
      <c r="G54" s="1209"/>
      <c r="H54" s="1209"/>
      <c r="I54" s="1209"/>
      <c r="J54" s="1209"/>
      <c r="K54" s="1210" t="s">
        <v>581</v>
      </c>
      <c r="L54" s="1210"/>
      <c r="M54" s="1210"/>
      <c r="N54" s="1210"/>
      <c r="O54" s="1211" t="s">
        <v>522</v>
      </c>
      <c r="P54" s="1211"/>
      <c r="Q54" s="1211"/>
      <c r="R54" s="1211"/>
      <c r="S54" s="1211"/>
      <c r="T54" s="1211"/>
      <c r="U54" s="1211" t="s">
        <v>522</v>
      </c>
      <c r="V54" s="1211"/>
      <c r="W54" s="1211"/>
      <c r="X54" s="1211"/>
      <c r="Y54" s="1211"/>
      <c r="Z54" s="1211"/>
      <c r="AA54" s="1208" t="s">
        <v>522</v>
      </c>
      <c r="AB54" s="1208"/>
      <c r="AC54" s="1208"/>
      <c r="AD54" s="1208"/>
      <c r="AE54" s="1208"/>
      <c r="AF54" s="1208"/>
    </row>
    <row r="55" spans="1:32" ht="15.2" customHeight="1" thickTop="1" thickBot="1" x14ac:dyDescent="0.25">
      <c r="A55" s="1209" t="s">
        <v>529</v>
      </c>
      <c r="B55" s="1209"/>
      <c r="C55" s="1209"/>
      <c r="D55" s="1209"/>
      <c r="E55" s="1209"/>
      <c r="F55" s="1209"/>
      <c r="G55" s="1209"/>
      <c r="H55" s="1209"/>
      <c r="I55" s="1209"/>
      <c r="J55" s="1209"/>
      <c r="K55" s="1210" t="s">
        <v>582</v>
      </c>
      <c r="L55" s="1210"/>
      <c r="M55" s="1210"/>
      <c r="N55" s="1210"/>
      <c r="O55" s="1211" t="s">
        <v>522</v>
      </c>
      <c r="P55" s="1211"/>
      <c r="Q55" s="1211"/>
      <c r="R55" s="1211"/>
      <c r="S55" s="1211"/>
      <c r="T55" s="1211"/>
      <c r="U55" s="1211" t="s">
        <v>522</v>
      </c>
      <c r="V55" s="1211"/>
      <c r="W55" s="1211"/>
      <c r="X55" s="1211"/>
      <c r="Y55" s="1211"/>
      <c r="Z55" s="1211"/>
      <c r="AA55" s="1208" t="s">
        <v>522</v>
      </c>
      <c r="AB55" s="1208"/>
      <c r="AC55" s="1208"/>
      <c r="AD55" s="1208"/>
      <c r="AE55" s="1208"/>
      <c r="AF55" s="1208"/>
    </row>
    <row r="56" spans="1:32" ht="25.35" customHeight="1" thickTop="1" thickBot="1" x14ac:dyDescent="0.25">
      <c r="A56" s="1209" t="s">
        <v>583</v>
      </c>
      <c r="B56" s="1209"/>
      <c r="C56" s="1209"/>
      <c r="D56" s="1209"/>
      <c r="E56" s="1209"/>
      <c r="F56" s="1209"/>
      <c r="G56" s="1209"/>
      <c r="H56" s="1209"/>
      <c r="I56" s="1209"/>
      <c r="J56" s="1209"/>
      <c r="K56" s="1210" t="s">
        <v>584</v>
      </c>
      <c r="L56" s="1210"/>
      <c r="M56" s="1210"/>
      <c r="N56" s="1210"/>
      <c r="O56" s="1211" t="s">
        <v>522</v>
      </c>
      <c r="P56" s="1211"/>
      <c r="Q56" s="1211"/>
      <c r="R56" s="1211"/>
      <c r="S56" s="1211"/>
      <c r="T56" s="1211"/>
      <c r="U56" s="1211" t="s">
        <v>522</v>
      </c>
      <c r="V56" s="1211"/>
      <c r="W56" s="1211"/>
      <c r="X56" s="1211"/>
      <c r="Y56" s="1211"/>
      <c r="Z56" s="1211"/>
      <c r="AA56" s="1208" t="s">
        <v>522</v>
      </c>
      <c r="AB56" s="1208"/>
      <c r="AC56" s="1208"/>
      <c r="AD56" s="1208"/>
      <c r="AE56" s="1208"/>
      <c r="AF56" s="1208"/>
    </row>
    <row r="57" spans="1:32" ht="15.2" customHeight="1" thickTop="1" thickBot="1" x14ac:dyDescent="0.25">
      <c r="A57" s="1209" t="s">
        <v>523</v>
      </c>
      <c r="B57" s="1209"/>
      <c r="C57" s="1209"/>
      <c r="D57" s="1209"/>
      <c r="E57" s="1209"/>
      <c r="F57" s="1209"/>
      <c r="G57" s="1209"/>
      <c r="H57" s="1209"/>
      <c r="I57" s="1209"/>
      <c r="J57" s="1209"/>
      <c r="K57" s="1210" t="s">
        <v>585</v>
      </c>
      <c r="L57" s="1210"/>
      <c r="M57" s="1210"/>
      <c r="N57" s="1210"/>
      <c r="O57" s="1211" t="s">
        <v>522</v>
      </c>
      <c r="P57" s="1211"/>
      <c r="Q57" s="1211"/>
      <c r="R57" s="1211"/>
      <c r="S57" s="1211"/>
      <c r="T57" s="1211"/>
      <c r="U57" s="1211" t="s">
        <v>522</v>
      </c>
      <c r="V57" s="1211"/>
      <c r="W57" s="1211"/>
      <c r="X57" s="1211"/>
      <c r="Y57" s="1211"/>
      <c r="Z57" s="1211"/>
      <c r="AA57" s="1208" t="s">
        <v>522</v>
      </c>
      <c r="AB57" s="1208"/>
      <c r="AC57" s="1208"/>
      <c r="AD57" s="1208"/>
      <c r="AE57" s="1208"/>
      <c r="AF57" s="1208"/>
    </row>
    <row r="58" spans="1:32" ht="25.35" customHeight="1" thickTop="1" thickBot="1" x14ac:dyDescent="0.25">
      <c r="A58" s="1209" t="s">
        <v>525</v>
      </c>
      <c r="B58" s="1209"/>
      <c r="C58" s="1209"/>
      <c r="D58" s="1209"/>
      <c r="E58" s="1209"/>
      <c r="F58" s="1209"/>
      <c r="G58" s="1209"/>
      <c r="H58" s="1209"/>
      <c r="I58" s="1209"/>
      <c r="J58" s="1209"/>
      <c r="K58" s="1210" t="s">
        <v>586</v>
      </c>
      <c r="L58" s="1210"/>
      <c r="M58" s="1210"/>
      <c r="N58" s="1210"/>
      <c r="O58" s="1211" t="s">
        <v>522</v>
      </c>
      <c r="P58" s="1211"/>
      <c r="Q58" s="1211"/>
      <c r="R58" s="1211"/>
      <c r="S58" s="1211"/>
      <c r="T58" s="1211"/>
      <c r="U58" s="1211" t="s">
        <v>522</v>
      </c>
      <c r="V58" s="1211"/>
      <c r="W58" s="1211"/>
      <c r="X58" s="1211"/>
      <c r="Y58" s="1211"/>
      <c r="Z58" s="1211"/>
      <c r="AA58" s="1208" t="s">
        <v>522</v>
      </c>
      <c r="AB58" s="1208"/>
      <c r="AC58" s="1208"/>
      <c r="AD58" s="1208"/>
      <c r="AE58" s="1208"/>
      <c r="AF58" s="1208"/>
    </row>
    <row r="59" spans="1:32" ht="15.2" customHeight="1" thickTop="1" thickBot="1" x14ac:dyDescent="0.25">
      <c r="A59" s="1209" t="s">
        <v>527</v>
      </c>
      <c r="B59" s="1209"/>
      <c r="C59" s="1209"/>
      <c r="D59" s="1209"/>
      <c r="E59" s="1209"/>
      <c r="F59" s="1209"/>
      <c r="G59" s="1209"/>
      <c r="H59" s="1209"/>
      <c r="I59" s="1209"/>
      <c r="J59" s="1209"/>
      <c r="K59" s="1210" t="s">
        <v>587</v>
      </c>
      <c r="L59" s="1210"/>
      <c r="M59" s="1210"/>
      <c r="N59" s="1210"/>
      <c r="O59" s="1211" t="s">
        <v>522</v>
      </c>
      <c r="P59" s="1211"/>
      <c r="Q59" s="1211"/>
      <c r="R59" s="1211"/>
      <c r="S59" s="1211"/>
      <c r="T59" s="1211"/>
      <c r="U59" s="1211" t="s">
        <v>522</v>
      </c>
      <c r="V59" s="1211"/>
      <c r="W59" s="1211"/>
      <c r="X59" s="1211"/>
      <c r="Y59" s="1211"/>
      <c r="Z59" s="1211"/>
      <c r="AA59" s="1208" t="s">
        <v>522</v>
      </c>
      <c r="AB59" s="1208"/>
      <c r="AC59" s="1208"/>
      <c r="AD59" s="1208"/>
      <c r="AE59" s="1208"/>
      <c r="AF59" s="1208"/>
    </row>
    <row r="60" spans="1:32" ht="15.2" customHeight="1" thickTop="1" thickBot="1" x14ac:dyDescent="0.25">
      <c r="A60" s="1209" t="s">
        <v>529</v>
      </c>
      <c r="B60" s="1209"/>
      <c r="C60" s="1209"/>
      <c r="D60" s="1209"/>
      <c r="E60" s="1209"/>
      <c r="F60" s="1209"/>
      <c r="G60" s="1209"/>
      <c r="H60" s="1209"/>
      <c r="I60" s="1209"/>
      <c r="J60" s="1209"/>
      <c r="K60" s="1210" t="s">
        <v>588</v>
      </c>
      <c r="L60" s="1210"/>
      <c r="M60" s="1210"/>
      <c r="N60" s="1210"/>
      <c r="O60" s="1211" t="s">
        <v>522</v>
      </c>
      <c r="P60" s="1211"/>
      <c r="Q60" s="1211"/>
      <c r="R60" s="1211"/>
      <c r="S60" s="1211"/>
      <c r="T60" s="1211"/>
      <c r="U60" s="1211" t="s">
        <v>522</v>
      </c>
      <c r="V60" s="1211"/>
      <c r="W60" s="1211"/>
      <c r="X60" s="1211"/>
      <c r="Y60" s="1211"/>
      <c r="Z60" s="1211"/>
      <c r="AA60" s="1208" t="s">
        <v>522</v>
      </c>
      <c r="AB60" s="1208"/>
      <c r="AC60" s="1208"/>
      <c r="AD60" s="1208"/>
      <c r="AE60" s="1208"/>
      <c r="AF60" s="1208"/>
    </row>
    <row r="61" spans="1:32" ht="25.35" customHeight="1" thickTop="1" thickBot="1" x14ac:dyDescent="0.25">
      <c r="A61" s="1209" t="s">
        <v>589</v>
      </c>
      <c r="B61" s="1209"/>
      <c r="C61" s="1209"/>
      <c r="D61" s="1209"/>
      <c r="E61" s="1209"/>
      <c r="F61" s="1209"/>
      <c r="G61" s="1209"/>
      <c r="H61" s="1209"/>
      <c r="I61" s="1209"/>
      <c r="J61" s="1209"/>
      <c r="K61" s="1210" t="s">
        <v>590</v>
      </c>
      <c r="L61" s="1210"/>
      <c r="M61" s="1210"/>
      <c r="N61" s="1210"/>
      <c r="O61" s="1211" t="s">
        <v>522</v>
      </c>
      <c r="P61" s="1211"/>
      <c r="Q61" s="1211"/>
      <c r="R61" s="1211"/>
      <c r="S61" s="1211"/>
      <c r="T61" s="1211"/>
      <c r="U61" s="1211" t="s">
        <v>522</v>
      </c>
      <c r="V61" s="1211"/>
      <c r="W61" s="1211"/>
      <c r="X61" s="1211"/>
      <c r="Y61" s="1211"/>
      <c r="Z61" s="1211"/>
      <c r="AA61" s="1208" t="s">
        <v>522</v>
      </c>
      <c r="AB61" s="1208"/>
      <c r="AC61" s="1208"/>
      <c r="AD61" s="1208"/>
      <c r="AE61" s="1208"/>
      <c r="AF61" s="1208"/>
    </row>
    <row r="62" spans="1:32" ht="15.2" customHeight="1" thickTop="1" thickBot="1" x14ac:dyDescent="0.25">
      <c r="A62" s="1209" t="s">
        <v>523</v>
      </c>
      <c r="B62" s="1209"/>
      <c r="C62" s="1209"/>
      <c r="D62" s="1209"/>
      <c r="E62" s="1209"/>
      <c r="F62" s="1209"/>
      <c r="G62" s="1209"/>
      <c r="H62" s="1209"/>
      <c r="I62" s="1209"/>
      <c r="J62" s="1209"/>
      <c r="K62" s="1210" t="s">
        <v>591</v>
      </c>
      <c r="L62" s="1210"/>
      <c r="M62" s="1210"/>
      <c r="N62" s="1210"/>
      <c r="O62" s="1211" t="s">
        <v>522</v>
      </c>
      <c r="P62" s="1211"/>
      <c r="Q62" s="1211"/>
      <c r="R62" s="1211"/>
      <c r="S62" s="1211"/>
      <c r="T62" s="1211"/>
      <c r="U62" s="1211" t="s">
        <v>522</v>
      </c>
      <c r="V62" s="1211"/>
      <c r="W62" s="1211"/>
      <c r="X62" s="1211"/>
      <c r="Y62" s="1211"/>
      <c r="Z62" s="1211"/>
      <c r="AA62" s="1208" t="s">
        <v>522</v>
      </c>
      <c r="AB62" s="1208"/>
      <c r="AC62" s="1208"/>
      <c r="AD62" s="1208"/>
      <c r="AE62" s="1208"/>
      <c r="AF62" s="1208"/>
    </row>
    <row r="63" spans="1:32" ht="25.35" customHeight="1" thickTop="1" thickBot="1" x14ac:dyDescent="0.25">
      <c r="A63" s="1209" t="s">
        <v>525</v>
      </c>
      <c r="B63" s="1209"/>
      <c r="C63" s="1209"/>
      <c r="D63" s="1209"/>
      <c r="E63" s="1209"/>
      <c r="F63" s="1209"/>
      <c r="G63" s="1209"/>
      <c r="H63" s="1209"/>
      <c r="I63" s="1209"/>
      <c r="J63" s="1209"/>
      <c r="K63" s="1210" t="s">
        <v>592</v>
      </c>
      <c r="L63" s="1210"/>
      <c r="M63" s="1210"/>
      <c r="N63" s="1210"/>
      <c r="O63" s="1211" t="s">
        <v>522</v>
      </c>
      <c r="P63" s="1211"/>
      <c r="Q63" s="1211"/>
      <c r="R63" s="1211"/>
      <c r="S63" s="1211"/>
      <c r="T63" s="1211"/>
      <c r="U63" s="1211" t="s">
        <v>522</v>
      </c>
      <c r="V63" s="1211"/>
      <c r="W63" s="1211"/>
      <c r="X63" s="1211"/>
      <c r="Y63" s="1211"/>
      <c r="Z63" s="1211"/>
      <c r="AA63" s="1208" t="s">
        <v>522</v>
      </c>
      <c r="AB63" s="1208"/>
      <c r="AC63" s="1208"/>
      <c r="AD63" s="1208"/>
      <c r="AE63" s="1208"/>
      <c r="AF63" s="1208"/>
    </row>
    <row r="64" spans="1:32" ht="15.2" customHeight="1" thickTop="1" thickBot="1" x14ac:dyDescent="0.25">
      <c r="A64" s="1209" t="s">
        <v>527</v>
      </c>
      <c r="B64" s="1209"/>
      <c r="C64" s="1209"/>
      <c r="D64" s="1209"/>
      <c r="E64" s="1209"/>
      <c r="F64" s="1209"/>
      <c r="G64" s="1209"/>
      <c r="H64" s="1209"/>
      <c r="I64" s="1209"/>
      <c r="J64" s="1209"/>
      <c r="K64" s="1210" t="s">
        <v>593</v>
      </c>
      <c r="L64" s="1210"/>
      <c r="M64" s="1210"/>
      <c r="N64" s="1210"/>
      <c r="O64" s="1211" t="s">
        <v>522</v>
      </c>
      <c r="P64" s="1211"/>
      <c r="Q64" s="1211"/>
      <c r="R64" s="1211"/>
      <c r="S64" s="1211"/>
      <c r="T64" s="1211"/>
      <c r="U64" s="1211" t="s">
        <v>522</v>
      </c>
      <c r="V64" s="1211"/>
      <c r="W64" s="1211"/>
      <c r="X64" s="1211"/>
      <c r="Y64" s="1211"/>
      <c r="Z64" s="1211"/>
      <c r="AA64" s="1208" t="s">
        <v>522</v>
      </c>
      <c r="AB64" s="1208"/>
      <c r="AC64" s="1208"/>
      <c r="AD64" s="1208"/>
      <c r="AE64" s="1208"/>
      <c r="AF64" s="1208"/>
    </row>
    <row r="65" spans="1:32" ht="15.2" customHeight="1" thickTop="1" thickBot="1" x14ac:dyDescent="0.25">
      <c r="A65" s="1209" t="s">
        <v>529</v>
      </c>
      <c r="B65" s="1209"/>
      <c r="C65" s="1209"/>
      <c r="D65" s="1209"/>
      <c r="E65" s="1209"/>
      <c r="F65" s="1209"/>
      <c r="G65" s="1209"/>
      <c r="H65" s="1209"/>
      <c r="I65" s="1209"/>
      <c r="J65" s="1209"/>
      <c r="K65" s="1210" t="s">
        <v>594</v>
      </c>
      <c r="L65" s="1210"/>
      <c r="M65" s="1210"/>
      <c r="N65" s="1210"/>
      <c r="O65" s="1211" t="s">
        <v>522</v>
      </c>
      <c r="P65" s="1211"/>
      <c r="Q65" s="1211"/>
      <c r="R65" s="1211"/>
      <c r="S65" s="1211"/>
      <c r="T65" s="1211"/>
      <c r="U65" s="1211" t="s">
        <v>522</v>
      </c>
      <c r="V65" s="1211"/>
      <c r="W65" s="1211"/>
      <c r="X65" s="1211"/>
      <c r="Y65" s="1211"/>
      <c r="Z65" s="1211"/>
      <c r="AA65" s="1208" t="s">
        <v>522</v>
      </c>
      <c r="AB65" s="1208"/>
      <c r="AC65" s="1208"/>
      <c r="AD65" s="1208"/>
      <c r="AE65" s="1208"/>
      <c r="AF65" s="1208"/>
    </row>
    <row r="66" spans="1:32" ht="25.35" customHeight="1" thickTop="1" thickBot="1" x14ac:dyDescent="0.25">
      <c r="A66" s="1209" t="s">
        <v>595</v>
      </c>
      <c r="B66" s="1209"/>
      <c r="C66" s="1209"/>
      <c r="D66" s="1209"/>
      <c r="E66" s="1209"/>
      <c r="F66" s="1209"/>
      <c r="G66" s="1209"/>
      <c r="H66" s="1209"/>
      <c r="I66" s="1209"/>
      <c r="J66" s="1209"/>
      <c r="K66" s="1210" t="s">
        <v>596</v>
      </c>
      <c r="L66" s="1210"/>
      <c r="M66" s="1210"/>
      <c r="N66" s="1210"/>
      <c r="O66" s="1211" t="s">
        <v>522</v>
      </c>
      <c r="P66" s="1211"/>
      <c r="Q66" s="1211"/>
      <c r="R66" s="1211"/>
      <c r="S66" s="1211"/>
      <c r="T66" s="1211"/>
      <c r="U66" s="1211" t="s">
        <v>522</v>
      </c>
      <c r="V66" s="1211"/>
      <c r="W66" s="1211"/>
      <c r="X66" s="1211"/>
      <c r="Y66" s="1211"/>
      <c r="Z66" s="1211"/>
      <c r="AA66" s="1208" t="s">
        <v>522</v>
      </c>
      <c r="AB66" s="1208"/>
      <c r="AC66" s="1208"/>
      <c r="AD66" s="1208"/>
      <c r="AE66" s="1208"/>
      <c r="AF66" s="1208"/>
    </row>
    <row r="67" spans="1:32" ht="25.35" customHeight="1" thickTop="1" thickBot="1" x14ac:dyDescent="0.25">
      <c r="A67" s="1209" t="s">
        <v>597</v>
      </c>
      <c r="B67" s="1209"/>
      <c r="C67" s="1209"/>
      <c r="D67" s="1209"/>
      <c r="E67" s="1209"/>
      <c r="F67" s="1209"/>
      <c r="G67" s="1209"/>
      <c r="H67" s="1209"/>
      <c r="I67" s="1209"/>
      <c r="J67" s="1209"/>
      <c r="K67" s="1210" t="s">
        <v>598</v>
      </c>
      <c r="L67" s="1210"/>
      <c r="M67" s="1210"/>
      <c r="N67" s="1210"/>
      <c r="O67" s="1211" t="s">
        <v>522</v>
      </c>
      <c r="P67" s="1211"/>
      <c r="Q67" s="1211"/>
      <c r="R67" s="1211"/>
      <c r="S67" s="1211"/>
      <c r="T67" s="1211"/>
      <c r="U67" s="1211" t="s">
        <v>522</v>
      </c>
      <c r="V67" s="1211"/>
      <c r="W67" s="1211"/>
      <c r="X67" s="1211"/>
      <c r="Y67" s="1211"/>
      <c r="Z67" s="1211"/>
      <c r="AA67" s="1208" t="s">
        <v>522</v>
      </c>
      <c r="AB67" s="1208"/>
      <c r="AC67" s="1208"/>
      <c r="AD67" s="1208"/>
      <c r="AE67" s="1208"/>
      <c r="AF67" s="1208"/>
    </row>
    <row r="68" spans="1:32" ht="15.2" customHeight="1" thickTop="1" thickBot="1" x14ac:dyDescent="0.25">
      <c r="A68" s="1209" t="s">
        <v>523</v>
      </c>
      <c r="B68" s="1209"/>
      <c r="C68" s="1209"/>
      <c r="D68" s="1209"/>
      <c r="E68" s="1209"/>
      <c r="F68" s="1209"/>
      <c r="G68" s="1209"/>
      <c r="H68" s="1209"/>
      <c r="I68" s="1209"/>
      <c r="J68" s="1209"/>
      <c r="K68" s="1210" t="s">
        <v>599</v>
      </c>
      <c r="L68" s="1210"/>
      <c r="M68" s="1210"/>
      <c r="N68" s="1210"/>
      <c r="O68" s="1211" t="s">
        <v>522</v>
      </c>
      <c r="P68" s="1211"/>
      <c r="Q68" s="1211"/>
      <c r="R68" s="1211"/>
      <c r="S68" s="1211"/>
      <c r="T68" s="1211"/>
      <c r="U68" s="1211" t="s">
        <v>522</v>
      </c>
      <c r="V68" s="1211"/>
      <c r="W68" s="1211"/>
      <c r="X68" s="1211"/>
      <c r="Y68" s="1211"/>
      <c r="Z68" s="1211"/>
      <c r="AA68" s="1208" t="s">
        <v>522</v>
      </c>
      <c r="AB68" s="1208"/>
      <c r="AC68" s="1208"/>
      <c r="AD68" s="1208"/>
      <c r="AE68" s="1208"/>
      <c r="AF68" s="1208"/>
    </row>
    <row r="69" spans="1:32" ht="25.35" customHeight="1" thickTop="1" thickBot="1" x14ac:dyDescent="0.25">
      <c r="A69" s="1209" t="s">
        <v>525</v>
      </c>
      <c r="B69" s="1209"/>
      <c r="C69" s="1209"/>
      <c r="D69" s="1209"/>
      <c r="E69" s="1209"/>
      <c r="F69" s="1209"/>
      <c r="G69" s="1209"/>
      <c r="H69" s="1209"/>
      <c r="I69" s="1209"/>
      <c r="J69" s="1209"/>
      <c r="K69" s="1210" t="s">
        <v>600</v>
      </c>
      <c r="L69" s="1210"/>
      <c r="M69" s="1210"/>
      <c r="N69" s="1210"/>
      <c r="O69" s="1211" t="s">
        <v>522</v>
      </c>
      <c r="P69" s="1211"/>
      <c r="Q69" s="1211"/>
      <c r="R69" s="1211"/>
      <c r="S69" s="1211"/>
      <c r="T69" s="1211"/>
      <c r="U69" s="1211" t="s">
        <v>522</v>
      </c>
      <c r="V69" s="1211"/>
      <c r="W69" s="1211"/>
      <c r="X69" s="1211"/>
      <c r="Y69" s="1211"/>
      <c r="Z69" s="1211"/>
      <c r="AA69" s="1208" t="s">
        <v>522</v>
      </c>
      <c r="AB69" s="1208"/>
      <c r="AC69" s="1208"/>
      <c r="AD69" s="1208"/>
      <c r="AE69" s="1208"/>
      <c r="AF69" s="1208"/>
    </row>
    <row r="70" spans="1:32" ht="15.2" customHeight="1" thickTop="1" thickBot="1" x14ac:dyDescent="0.25">
      <c r="A70" s="1209" t="s">
        <v>527</v>
      </c>
      <c r="B70" s="1209"/>
      <c r="C70" s="1209"/>
      <c r="D70" s="1209"/>
      <c r="E70" s="1209"/>
      <c r="F70" s="1209"/>
      <c r="G70" s="1209"/>
      <c r="H70" s="1209"/>
      <c r="I70" s="1209"/>
      <c r="J70" s="1209"/>
      <c r="K70" s="1210" t="s">
        <v>601</v>
      </c>
      <c r="L70" s="1210"/>
      <c r="M70" s="1210"/>
      <c r="N70" s="1210"/>
      <c r="O70" s="1211" t="s">
        <v>522</v>
      </c>
      <c r="P70" s="1211"/>
      <c r="Q70" s="1211"/>
      <c r="R70" s="1211"/>
      <c r="S70" s="1211"/>
      <c r="T70" s="1211"/>
      <c r="U70" s="1211" t="s">
        <v>522</v>
      </c>
      <c r="V70" s="1211"/>
      <c r="W70" s="1211"/>
      <c r="X70" s="1211"/>
      <c r="Y70" s="1211"/>
      <c r="Z70" s="1211"/>
      <c r="AA70" s="1208" t="s">
        <v>522</v>
      </c>
      <c r="AB70" s="1208"/>
      <c r="AC70" s="1208"/>
      <c r="AD70" s="1208"/>
      <c r="AE70" s="1208"/>
      <c r="AF70" s="1208"/>
    </row>
    <row r="71" spans="1:32" ht="15.2" customHeight="1" thickTop="1" thickBot="1" x14ac:dyDescent="0.25">
      <c r="A71" s="1209" t="s">
        <v>529</v>
      </c>
      <c r="B71" s="1209"/>
      <c r="C71" s="1209"/>
      <c r="D71" s="1209"/>
      <c r="E71" s="1209"/>
      <c r="F71" s="1209"/>
      <c r="G71" s="1209"/>
      <c r="H71" s="1209"/>
      <c r="I71" s="1209"/>
      <c r="J71" s="1209"/>
      <c r="K71" s="1210" t="s">
        <v>602</v>
      </c>
      <c r="L71" s="1210"/>
      <c r="M71" s="1210"/>
      <c r="N71" s="1210"/>
      <c r="O71" s="1211" t="s">
        <v>522</v>
      </c>
      <c r="P71" s="1211"/>
      <c r="Q71" s="1211"/>
      <c r="R71" s="1211"/>
      <c r="S71" s="1211"/>
      <c r="T71" s="1211"/>
      <c r="U71" s="1211" t="s">
        <v>522</v>
      </c>
      <c r="V71" s="1211"/>
      <c r="W71" s="1211"/>
      <c r="X71" s="1211"/>
      <c r="Y71" s="1211"/>
      <c r="Z71" s="1211"/>
      <c r="AA71" s="1208" t="s">
        <v>522</v>
      </c>
      <c r="AB71" s="1208"/>
      <c r="AC71" s="1208"/>
      <c r="AD71" s="1208"/>
      <c r="AE71" s="1208"/>
      <c r="AF71" s="1208"/>
    </row>
    <row r="72" spans="1:32" ht="25.35" customHeight="1" thickTop="1" thickBot="1" x14ac:dyDescent="0.25">
      <c r="A72" s="1209" t="s">
        <v>603</v>
      </c>
      <c r="B72" s="1209"/>
      <c r="C72" s="1209"/>
      <c r="D72" s="1209"/>
      <c r="E72" s="1209"/>
      <c r="F72" s="1209"/>
      <c r="G72" s="1209"/>
      <c r="H72" s="1209"/>
      <c r="I72" s="1209"/>
      <c r="J72" s="1209"/>
      <c r="K72" s="1210" t="s">
        <v>604</v>
      </c>
      <c r="L72" s="1210"/>
      <c r="M72" s="1210"/>
      <c r="N72" s="1210"/>
      <c r="O72" s="1211" t="s">
        <v>522</v>
      </c>
      <c r="P72" s="1211"/>
      <c r="Q72" s="1211"/>
      <c r="R72" s="1211"/>
      <c r="S72" s="1211"/>
      <c r="T72" s="1211"/>
      <c r="U72" s="1211" t="s">
        <v>522</v>
      </c>
      <c r="V72" s="1211"/>
      <c r="W72" s="1211"/>
      <c r="X72" s="1211"/>
      <c r="Y72" s="1211"/>
      <c r="Z72" s="1211"/>
      <c r="AA72" s="1208" t="s">
        <v>522</v>
      </c>
      <c r="AB72" s="1208"/>
      <c r="AC72" s="1208"/>
      <c r="AD72" s="1208"/>
      <c r="AE72" s="1208"/>
      <c r="AF72" s="1208"/>
    </row>
    <row r="73" spans="1:32" ht="15.2" customHeight="1" thickTop="1" thickBot="1" x14ac:dyDescent="0.25">
      <c r="A73" s="1209" t="s">
        <v>523</v>
      </c>
      <c r="B73" s="1209"/>
      <c r="C73" s="1209"/>
      <c r="D73" s="1209"/>
      <c r="E73" s="1209"/>
      <c r="F73" s="1209"/>
      <c r="G73" s="1209"/>
      <c r="H73" s="1209"/>
      <c r="I73" s="1209"/>
      <c r="J73" s="1209"/>
      <c r="K73" s="1210" t="s">
        <v>605</v>
      </c>
      <c r="L73" s="1210"/>
      <c r="M73" s="1210"/>
      <c r="N73" s="1210"/>
      <c r="O73" s="1211" t="s">
        <v>522</v>
      </c>
      <c r="P73" s="1211"/>
      <c r="Q73" s="1211"/>
      <c r="R73" s="1211"/>
      <c r="S73" s="1211"/>
      <c r="T73" s="1211"/>
      <c r="U73" s="1211" t="s">
        <v>522</v>
      </c>
      <c r="V73" s="1211"/>
      <c r="W73" s="1211"/>
      <c r="X73" s="1211"/>
      <c r="Y73" s="1211"/>
      <c r="Z73" s="1211"/>
      <c r="AA73" s="1208" t="s">
        <v>522</v>
      </c>
      <c r="AB73" s="1208"/>
      <c r="AC73" s="1208"/>
      <c r="AD73" s="1208"/>
      <c r="AE73" s="1208"/>
      <c r="AF73" s="1208"/>
    </row>
    <row r="74" spans="1:32" ht="25.35" customHeight="1" thickTop="1" thickBot="1" x14ac:dyDescent="0.25">
      <c r="A74" s="1209" t="s">
        <v>525</v>
      </c>
      <c r="B74" s="1209"/>
      <c r="C74" s="1209"/>
      <c r="D74" s="1209"/>
      <c r="E74" s="1209"/>
      <c r="F74" s="1209"/>
      <c r="G74" s="1209"/>
      <c r="H74" s="1209"/>
      <c r="I74" s="1209"/>
      <c r="J74" s="1209"/>
      <c r="K74" s="1210" t="s">
        <v>606</v>
      </c>
      <c r="L74" s="1210"/>
      <c r="M74" s="1210"/>
      <c r="N74" s="1210"/>
      <c r="O74" s="1211" t="s">
        <v>522</v>
      </c>
      <c r="P74" s="1211"/>
      <c r="Q74" s="1211"/>
      <c r="R74" s="1211"/>
      <c r="S74" s="1211"/>
      <c r="T74" s="1211"/>
      <c r="U74" s="1211" t="s">
        <v>522</v>
      </c>
      <c r="V74" s="1211"/>
      <c r="W74" s="1211"/>
      <c r="X74" s="1211"/>
      <c r="Y74" s="1211"/>
      <c r="Z74" s="1211"/>
      <c r="AA74" s="1208" t="s">
        <v>522</v>
      </c>
      <c r="AB74" s="1208"/>
      <c r="AC74" s="1208"/>
      <c r="AD74" s="1208"/>
      <c r="AE74" s="1208"/>
      <c r="AF74" s="1208"/>
    </row>
    <row r="75" spans="1:32" ht="15.2" customHeight="1" thickTop="1" thickBot="1" x14ac:dyDescent="0.25">
      <c r="A75" s="1209" t="s">
        <v>527</v>
      </c>
      <c r="B75" s="1209"/>
      <c r="C75" s="1209"/>
      <c r="D75" s="1209"/>
      <c r="E75" s="1209"/>
      <c r="F75" s="1209"/>
      <c r="G75" s="1209"/>
      <c r="H75" s="1209"/>
      <c r="I75" s="1209"/>
      <c r="J75" s="1209"/>
      <c r="K75" s="1210" t="s">
        <v>607</v>
      </c>
      <c r="L75" s="1210"/>
      <c r="M75" s="1210"/>
      <c r="N75" s="1210"/>
      <c r="O75" s="1211" t="s">
        <v>522</v>
      </c>
      <c r="P75" s="1211"/>
      <c r="Q75" s="1211"/>
      <c r="R75" s="1211"/>
      <c r="S75" s="1211"/>
      <c r="T75" s="1211"/>
      <c r="U75" s="1211" t="s">
        <v>522</v>
      </c>
      <c r="V75" s="1211"/>
      <c r="W75" s="1211"/>
      <c r="X75" s="1211"/>
      <c r="Y75" s="1211"/>
      <c r="Z75" s="1211"/>
      <c r="AA75" s="1208" t="s">
        <v>522</v>
      </c>
      <c r="AB75" s="1208"/>
      <c r="AC75" s="1208"/>
      <c r="AD75" s="1208"/>
      <c r="AE75" s="1208"/>
      <c r="AF75" s="1208"/>
    </row>
    <row r="76" spans="1:32" ht="15.2" customHeight="1" thickTop="1" thickBot="1" x14ac:dyDescent="0.25">
      <c r="A76" s="1209" t="s">
        <v>529</v>
      </c>
      <c r="B76" s="1209"/>
      <c r="C76" s="1209"/>
      <c r="D76" s="1209"/>
      <c r="E76" s="1209"/>
      <c r="F76" s="1209"/>
      <c r="G76" s="1209"/>
      <c r="H76" s="1209"/>
      <c r="I76" s="1209"/>
      <c r="J76" s="1209"/>
      <c r="K76" s="1210" t="s">
        <v>608</v>
      </c>
      <c r="L76" s="1210"/>
      <c r="M76" s="1210"/>
      <c r="N76" s="1210"/>
      <c r="O76" s="1211" t="s">
        <v>522</v>
      </c>
      <c r="P76" s="1211"/>
      <c r="Q76" s="1211"/>
      <c r="R76" s="1211"/>
      <c r="S76" s="1211"/>
      <c r="T76" s="1211"/>
      <c r="U76" s="1211" t="s">
        <v>522</v>
      </c>
      <c r="V76" s="1211"/>
      <c r="W76" s="1211"/>
      <c r="X76" s="1211"/>
      <c r="Y76" s="1211"/>
      <c r="Z76" s="1211"/>
      <c r="AA76" s="1208" t="s">
        <v>522</v>
      </c>
      <c r="AB76" s="1208"/>
      <c r="AC76" s="1208"/>
      <c r="AD76" s="1208"/>
      <c r="AE76" s="1208"/>
      <c r="AF76" s="1208"/>
    </row>
    <row r="77" spans="1:32" ht="25.35" customHeight="1" thickTop="1" thickBot="1" x14ac:dyDescent="0.25">
      <c r="A77" s="1209" t="s">
        <v>609</v>
      </c>
      <c r="B77" s="1209"/>
      <c r="C77" s="1209"/>
      <c r="D77" s="1209"/>
      <c r="E77" s="1209"/>
      <c r="F77" s="1209"/>
      <c r="G77" s="1209"/>
      <c r="H77" s="1209"/>
      <c r="I77" s="1209"/>
      <c r="J77" s="1209"/>
      <c r="K77" s="1210" t="s">
        <v>315</v>
      </c>
      <c r="L77" s="1210"/>
      <c r="M77" s="1210"/>
      <c r="N77" s="1210"/>
      <c r="O77" s="1211" t="s">
        <v>522</v>
      </c>
      <c r="P77" s="1211"/>
      <c r="Q77" s="1211"/>
      <c r="R77" s="1211"/>
      <c r="S77" s="1211"/>
      <c r="T77" s="1211"/>
      <c r="U77" s="1211" t="s">
        <v>1110</v>
      </c>
      <c r="V77" s="1211"/>
      <c r="W77" s="1211"/>
      <c r="X77" s="1211"/>
      <c r="Y77" s="1211"/>
      <c r="Z77" s="1211"/>
      <c r="AA77" s="1208" t="s">
        <v>522</v>
      </c>
      <c r="AB77" s="1208"/>
      <c r="AC77" s="1208"/>
      <c r="AD77" s="1208"/>
      <c r="AE77" s="1208"/>
      <c r="AF77" s="1208"/>
    </row>
    <row r="78" spans="1:32" ht="15.2" customHeight="1" thickTop="1" thickBot="1" x14ac:dyDescent="0.25">
      <c r="A78" s="1209" t="s">
        <v>425</v>
      </c>
      <c r="B78" s="1209"/>
      <c r="C78" s="1209"/>
      <c r="D78" s="1209"/>
      <c r="E78" s="1209"/>
      <c r="F78" s="1209"/>
      <c r="G78" s="1209"/>
      <c r="H78" s="1209"/>
      <c r="I78" s="1209"/>
      <c r="J78" s="1209"/>
      <c r="K78" s="1210" t="s">
        <v>610</v>
      </c>
      <c r="L78" s="1210"/>
      <c r="M78" s="1210"/>
      <c r="N78" s="1210"/>
      <c r="O78" s="1211" t="s">
        <v>522</v>
      </c>
      <c r="P78" s="1211"/>
      <c r="Q78" s="1211"/>
      <c r="R78" s="1211"/>
      <c r="S78" s="1211"/>
      <c r="T78" s="1211"/>
      <c r="U78" s="1211" t="s">
        <v>1110</v>
      </c>
      <c r="V78" s="1211"/>
      <c r="W78" s="1211"/>
      <c r="X78" s="1211"/>
      <c r="Y78" s="1211"/>
      <c r="Z78" s="1211"/>
      <c r="AA78" s="1208" t="s">
        <v>522</v>
      </c>
      <c r="AB78" s="1208"/>
      <c r="AC78" s="1208"/>
      <c r="AD78" s="1208"/>
      <c r="AE78" s="1208"/>
      <c r="AF78" s="1208"/>
    </row>
    <row r="79" spans="1:32" ht="15.2" customHeight="1" thickTop="1" thickBot="1" x14ac:dyDescent="0.25">
      <c r="A79" s="1209" t="s">
        <v>426</v>
      </c>
      <c r="B79" s="1209"/>
      <c r="C79" s="1209"/>
      <c r="D79" s="1209"/>
      <c r="E79" s="1209"/>
      <c r="F79" s="1209"/>
      <c r="G79" s="1209"/>
      <c r="H79" s="1209"/>
      <c r="I79" s="1209"/>
      <c r="J79" s="1209"/>
      <c r="K79" s="1210" t="s">
        <v>611</v>
      </c>
      <c r="L79" s="1210"/>
      <c r="M79" s="1210"/>
      <c r="N79" s="1210"/>
      <c r="O79" s="1211" t="s">
        <v>522</v>
      </c>
      <c r="P79" s="1211"/>
      <c r="Q79" s="1211"/>
      <c r="R79" s="1211"/>
      <c r="S79" s="1211"/>
      <c r="T79" s="1211"/>
      <c r="U79" s="1211" t="s">
        <v>522</v>
      </c>
      <c r="V79" s="1211"/>
      <c r="W79" s="1211"/>
      <c r="X79" s="1211"/>
      <c r="Y79" s="1211"/>
      <c r="Z79" s="1211"/>
      <c r="AA79" s="1208" t="s">
        <v>522</v>
      </c>
      <c r="AB79" s="1208"/>
      <c r="AC79" s="1208"/>
      <c r="AD79" s="1208"/>
      <c r="AE79" s="1208"/>
      <c r="AF79" s="1208"/>
    </row>
    <row r="80" spans="1:32" ht="15.2" customHeight="1" thickTop="1" thickBot="1" x14ac:dyDescent="0.25">
      <c r="A80" s="1209" t="s">
        <v>612</v>
      </c>
      <c r="B80" s="1209"/>
      <c r="C80" s="1209"/>
      <c r="D80" s="1209"/>
      <c r="E80" s="1209"/>
      <c r="F80" s="1209"/>
      <c r="G80" s="1209"/>
      <c r="H80" s="1209"/>
      <c r="I80" s="1209"/>
      <c r="J80" s="1209"/>
      <c r="K80" s="1210" t="s">
        <v>316</v>
      </c>
      <c r="L80" s="1210"/>
      <c r="M80" s="1210"/>
      <c r="N80" s="1210"/>
      <c r="O80" s="1211" t="s">
        <v>1069</v>
      </c>
      <c r="P80" s="1211"/>
      <c r="Q80" s="1211"/>
      <c r="R80" s="1211"/>
      <c r="S80" s="1211"/>
      <c r="T80" s="1211"/>
      <c r="U80" s="1211" t="s">
        <v>1111</v>
      </c>
      <c r="V80" s="1211"/>
      <c r="W80" s="1211"/>
      <c r="X80" s="1211"/>
      <c r="Y80" s="1211"/>
      <c r="Z80" s="1211"/>
      <c r="AA80" s="1208" t="s">
        <v>1112</v>
      </c>
      <c r="AB80" s="1208"/>
      <c r="AC80" s="1208"/>
      <c r="AD80" s="1208"/>
      <c r="AE80" s="1208"/>
      <c r="AF80" s="1208"/>
    </row>
    <row r="81" spans="1:32" ht="15.2" customHeight="1" thickTop="1" thickBot="1" x14ac:dyDescent="0.25">
      <c r="A81" s="1209" t="s">
        <v>427</v>
      </c>
      <c r="B81" s="1209"/>
      <c r="C81" s="1209"/>
      <c r="D81" s="1209"/>
      <c r="E81" s="1209"/>
      <c r="F81" s="1209"/>
      <c r="G81" s="1209"/>
      <c r="H81" s="1209"/>
      <c r="I81" s="1209"/>
      <c r="J81" s="1209"/>
      <c r="K81" s="1210" t="s">
        <v>613</v>
      </c>
      <c r="L81" s="1210"/>
      <c r="M81" s="1210"/>
      <c r="N81" s="1210"/>
      <c r="O81" s="1211" t="s">
        <v>522</v>
      </c>
      <c r="P81" s="1211"/>
      <c r="Q81" s="1211"/>
      <c r="R81" s="1211"/>
      <c r="S81" s="1211"/>
      <c r="T81" s="1211"/>
      <c r="U81" s="1211" t="s">
        <v>522</v>
      </c>
      <c r="V81" s="1211"/>
      <c r="W81" s="1211"/>
      <c r="X81" s="1211"/>
      <c r="Y81" s="1211"/>
      <c r="Z81" s="1211"/>
      <c r="AA81" s="1208" t="s">
        <v>522</v>
      </c>
      <c r="AB81" s="1208"/>
      <c r="AC81" s="1208"/>
      <c r="AD81" s="1208"/>
      <c r="AE81" s="1208"/>
      <c r="AF81" s="1208"/>
    </row>
    <row r="82" spans="1:32" ht="15.2" customHeight="1" thickTop="1" thickBot="1" x14ac:dyDescent="0.25">
      <c r="A82" s="1209" t="s">
        <v>428</v>
      </c>
      <c r="B82" s="1209"/>
      <c r="C82" s="1209"/>
      <c r="D82" s="1209"/>
      <c r="E82" s="1209"/>
      <c r="F82" s="1209"/>
      <c r="G82" s="1209"/>
      <c r="H82" s="1209"/>
      <c r="I82" s="1209"/>
      <c r="J82" s="1209"/>
      <c r="K82" s="1210" t="s">
        <v>614</v>
      </c>
      <c r="L82" s="1210"/>
      <c r="M82" s="1210"/>
      <c r="N82" s="1210"/>
      <c r="O82" s="1211" t="s">
        <v>1070</v>
      </c>
      <c r="P82" s="1211"/>
      <c r="Q82" s="1211"/>
      <c r="R82" s="1211"/>
      <c r="S82" s="1211"/>
      <c r="T82" s="1211"/>
      <c r="U82" s="1211" t="s">
        <v>1113</v>
      </c>
      <c r="V82" s="1211"/>
      <c r="W82" s="1211"/>
      <c r="X82" s="1211"/>
      <c r="Y82" s="1211"/>
      <c r="Z82" s="1211"/>
      <c r="AA82" s="1208" t="s">
        <v>1114</v>
      </c>
      <c r="AB82" s="1208"/>
      <c r="AC82" s="1208"/>
      <c r="AD82" s="1208"/>
      <c r="AE82" s="1208"/>
      <c r="AF82" s="1208"/>
    </row>
    <row r="83" spans="1:32" ht="15.2" customHeight="1" thickTop="1" thickBot="1" x14ac:dyDescent="0.25">
      <c r="A83" s="1209" t="s">
        <v>429</v>
      </c>
      <c r="B83" s="1209"/>
      <c r="C83" s="1209"/>
      <c r="D83" s="1209"/>
      <c r="E83" s="1209"/>
      <c r="F83" s="1209"/>
      <c r="G83" s="1209"/>
      <c r="H83" s="1209"/>
      <c r="I83" s="1209"/>
      <c r="J83" s="1209"/>
      <c r="K83" s="1210" t="s">
        <v>615</v>
      </c>
      <c r="L83" s="1210"/>
      <c r="M83" s="1210"/>
      <c r="N83" s="1210"/>
      <c r="O83" s="1211" t="s">
        <v>1071</v>
      </c>
      <c r="P83" s="1211"/>
      <c r="Q83" s="1211"/>
      <c r="R83" s="1211"/>
      <c r="S83" s="1211"/>
      <c r="T83" s="1211"/>
      <c r="U83" s="1211" t="s">
        <v>1115</v>
      </c>
      <c r="V83" s="1211"/>
      <c r="W83" s="1211"/>
      <c r="X83" s="1211"/>
      <c r="Y83" s="1211"/>
      <c r="Z83" s="1211"/>
      <c r="AA83" s="1208" t="s">
        <v>1116</v>
      </c>
      <c r="AB83" s="1208"/>
      <c r="AC83" s="1208"/>
      <c r="AD83" s="1208"/>
      <c r="AE83" s="1208"/>
      <c r="AF83" s="1208"/>
    </row>
    <row r="84" spans="1:32" ht="15.2" customHeight="1" thickTop="1" thickBot="1" x14ac:dyDescent="0.25">
      <c r="A84" s="1209" t="s">
        <v>430</v>
      </c>
      <c r="B84" s="1209"/>
      <c r="C84" s="1209"/>
      <c r="D84" s="1209"/>
      <c r="E84" s="1209"/>
      <c r="F84" s="1209"/>
      <c r="G84" s="1209"/>
      <c r="H84" s="1209"/>
      <c r="I84" s="1209"/>
      <c r="J84" s="1209"/>
      <c r="K84" s="1210" t="s">
        <v>616</v>
      </c>
      <c r="L84" s="1210"/>
      <c r="M84" s="1210"/>
      <c r="N84" s="1210"/>
      <c r="O84" s="1211" t="s">
        <v>522</v>
      </c>
      <c r="P84" s="1211"/>
      <c r="Q84" s="1211"/>
      <c r="R84" s="1211"/>
      <c r="S84" s="1211"/>
      <c r="T84" s="1211"/>
      <c r="U84" s="1211" t="s">
        <v>522</v>
      </c>
      <c r="V84" s="1211"/>
      <c r="W84" s="1211"/>
      <c r="X84" s="1211"/>
      <c r="Y84" s="1211"/>
      <c r="Z84" s="1211"/>
      <c r="AA84" s="1208" t="s">
        <v>522</v>
      </c>
      <c r="AB84" s="1208"/>
      <c r="AC84" s="1208"/>
      <c r="AD84" s="1208"/>
      <c r="AE84" s="1208"/>
      <c r="AF84" s="1208"/>
    </row>
    <row r="85" spans="1:32" ht="15.2" customHeight="1" thickTop="1" thickBot="1" x14ac:dyDescent="0.25">
      <c r="A85" s="1209" t="s">
        <v>617</v>
      </c>
      <c r="B85" s="1209"/>
      <c r="C85" s="1209"/>
      <c r="D85" s="1209"/>
      <c r="E85" s="1209"/>
      <c r="F85" s="1209"/>
      <c r="G85" s="1209"/>
      <c r="H85" s="1209"/>
      <c r="I85" s="1209"/>
      <c r="J85" s="1209"/>
      <c r="K85" s="1210" t="s">
        <v>318</v>
      </c>
      <c r="L85" s="1210"/>
      <c r="M85" s="1210"/>
      <c r="N85" s="1210"/>
      <c r="O85" s="1211" t="s">
        <v>1072</v>
      </c>
      <c r="P85" s="1211"/>
      <c r="Q85" s="1211"/>
      <c r="R85" s="1211"/>
      <c r="S85" s="1211"/>
      <c r="T85" s="1211"/>
      <c r="U85" s="1211" t="s">
        <v>1117</v>
      </c>
      <c r="V85" s="1211"/>
      <c r="W85" s="1211"/>
      <c r="X85" s="1211"/>
      <c r="Y85" s="1211"/>
      <c r="Z85" s="1211"/>
      <c r="AA85" s="1208" t="s">
        <v>1118</v>
      </c>
      <c r="AB85" s="1208"/>
      <c r="AC85" s="1208"/>
      <c r="AD85" s="1208"/>
      <c r="AE85" s="1208"/>
      <c r="AF85" s="1208"/>
    </row>
    <row r="86" spans="1:32" ht="15.2" customHeight="1" thickTop="1" thickBot="1" x14ac:dyDescent="0.25">
      <c r="A86" s="1209" t="s">
        <v>431</v>
      </c>
      <c r="B86" s="1209"/>
      <c r="C86" s="1209"/>
      <c r="D86" s="1209"/>
      <c r="E86" s="1209"/>
      <c r="F86" s="1209"/>
      <c r="G86" s="1209"/>
      <c r="H86" s="1209"/>
      <c r="I86" s="1209"/>
      <c r="J86" s="1209"/>
      <c r="K86" s="1210" t="s">
        <v>618</v>
      </c>
      <c r="L86" s="1210"/>
      <c r="M86" s="1210"/>
      <c r="N86" s="1210"/>
      <c r="O86" s="1211" t="s">
        <v>522</v>
      </c>
      <c r="P86" s="1211"/>
      <c r="Q86" s="1211"/>
      <c r="R86" s="1211"/>
      <c r="S86" s="1211"/>
      <c r="T86" s="1211"/>
      <c r="U86" s="1211" t="s">
        <v>1119</v>
      </c>
      <c r="V86" s="1211"/>
      <c r="W86" s="1211"/>
      <c r="X86" s="1211"/>
      <c r="Y86" s="1211"/>
      <c r="Z86" s="1211"/>
      <c r="AA86" s="1208" t="s">
        <v>522</v>
      </c>
      <c r="AB86" s="1208"/>
      <c r="AC86" s="1208"/>
      <c r="AD86" s="1208"/>
      <c r="AE86" s="1208"/>
      <c r="AF86" s="1208"/>
    </row>
    <row r="87" spans="1:32" ht="25.35" customHeight="1" thickTop="1" thickBot="1" x14ac:dyDescent="0.25">
      <c r="A87" s="1209" t="s">
        <v>432</v>
      </c>
      <c r="B87" s="1209"/>
      <c r="C87" s="1209"/>
      <c r="D87" s="1209"/>
      <c r="E87" s="1209"/>
      <c r="F87" s="1209"/>
      <c r="G87" s="1209"/>
      <c r="H87" s="1209"/>
      <c r="I87" s="1209"/>
      <c r="J87" s="1209"/>
      <c r="K87" s="1210" t="s">
        <v>619</v>
      </c>
      <c r="L87" s="1210"/>
      <c r="M87" s="1210"/>
      <c r="N87" s="1210"/>
      <c r="O87" s="1211" t="s">
        <v>522</v>
      </c>
      <c r="P87" s="1211"/>
      <c r="Q87" s="1211"/>
      <c r="R87" s="1211"/>
      <c r="S87" s="1211"/>
      <c r="T87" s="1211"/>
      <c r="U87" s="1211" t="s">
        <v>522</v>
      </c>
      <c r="V87" s="1211"/>
      <c r="W87" s="1211"/>
      <c r="X87" s="1211"/>
      <c r="Y87" s="1211"/>
      <c r="Z87" s="1211"/>
      <c r="AA87" s="1208" t="s">
        <v>522</v>
      </c>
      <c r="AB87" s="1208"/>
      <c r="AC87" s="1208"/>
      <c r="AD87" s="1208"/>
      <c r="AE87" s="1208"/>
      <c r="AF87" s="1208"/>
    </row>
    <row r="88" spans="1:32" ht="15.2" customHeight="1" thickTop="1" thickBot="1" x14ac:dyDescent="0.25">
      <c r="A88" s="1209" t="s">
        <v>433</v>
      </c>
      <c r="B88" s="1209"/>
      <c r="C88" s="1209"/>
      <c r="D88" s="1209"/>
      <c r="E88" s="1209"/>
      <c r="F88" s="1209"/>
      <c r="G88" s="1209"/>
      <c r="H88" s="1209"/>
      <c r="I88" s="1209"/>
      <c r="J88" s="1209"/>
      <c r="K88" s="1210" t="s">
        <v>620</v>
      </c>
      <c r="L88" s="1210"/>
      <c r="M88" s="1210"/>
      <c r="N88" s="1210"/>
      <c r="O88" s="1211" t="s">
        <v>1072</v>
      </c>
      <c r="P88" s="1211"/>
      <c r="Q88" s="1211"/>
      <c r="R88" s="1211"/>
      <c r="S88" s="1211"/>
      <c r="T88" s="1211"/>
      <c r="U88" s="1211" t="s">
        <v>1120</v>
      </c>
      <c r="V88" s="1211"/>
      <c r="W88" s="1211"/>
      <c r="X88" s="1211"/>
      <c r="Y88" s="1211"/>
      <c r="Z88" s="1211"/>
      <c r="AA88" s="1208" t="s">
        <v>1121</v>
      </c>
      <c r="AB88" s="1208"/>
      <c r="AC88" s="1208"/>
      <c r="AD88" s="1208"/>
      <c r="AE88" s="1208"/>
      <c r="AF88" s="1208"/>
    </row>
    <row r="89" spans="1:32" ht="24" customHeight="1" thickTop="1" thickBot="1" x14ac:dyDescent="0.25">
      <c r="A89" s="1209" t="s">
        <v>621</v>
      </c>
      <c r="B89" s="1209"/>
      <c r="C89" s="1209"/>
      <c r="D89" s="1209"/>
      <c r="E89" s="1209"/>
      <c r="F89" s="1209"/>
      <c r="G89" s="1209"/>
      <c r="H89" s="1209"/>
      <c r="I89" s="1209"/>
      <c r="J89" s="1209"/>
      <c r="K89" s="1210" t="s">
        <v>317</v>
      </c>
      <c r="L89" s="1210"/>
      <c r="M89" s="1210"/>
      <c r="N89" s="1210"/>
      <c r="O89" s="1211" t="s">
        <v>522</v>
      </c>
      <c r="P89" s="1211"/>
      <c r="Q89" s="1211"/>
      <c r="R89" s="1211"/>
      <c r="S89" s="1211"/>
      <c r="T89" s="1211"/>
      <c r="U89" s="1211" t="s">
        <v>1122</v>
      </c>
      <c r="V89" s="1211"/>
      <c r="W89" s="1211"/>
      <c r="X89" s="1211"/>
      <c r="Y89" s="1211"/>
      <c r="Z89" s="1211"/>
      <c r="AA89" s="1208" t="s">
        <v>522</v>
      </c>
      <c r="AB89" s="1208"/>
      <c r="AC89" s="1208"/>
      <c r="AD89" s="1208"/>
      <c r="AE89" s="1208"/>
      <c r="AF89" s="1208"/>
    </row>
    <row r="90" spans="1:32" ht="15.2" customHeight="1" thickTop="1" thickBot="1" x14ac:dyDescent="0.25">
      <c r="A90" s="1209" t="s">
        <v>622</v>
      </c>
      <c r="B90" s="1209"/>
      <c r="C90" s="1209"/>
      <c r="D90" s="1209"/>
      <c r="E90" s="1209"/>
      <c r="F90" s="1209"/>
      <c r="G90" s="1209"/>
      <c r="H90" s="1209"/>
      <c r="I90" s="1209"/>
      <c r="J90" s="1209"/>
      <c r="K90" s="1210" t="s">
        <v>319</v>
      </c>
      <c r="L90" s="1210"/>
      <c r="M90" s="1210"/>
      <c r="N90" s="1210"/>
      <c r="O90" s="1211" t="s">
        <v>522</v>
      </c>
      <c r="P90" s="1211"/>
      <c r="Q90" s="1211"/>
      <c r="R90" s="1211"/>
      <c r="S90" s="1211"/>
      <c r="T90" s="1211"/>
      <c r="U90" s="1211" t="s">
        <v>522</v>
      </c>
      <c r="V90" s="1211"/>
      <c r="W90" s="1211"/>
      <c r="X90" s="1211"/>
      <c r="Y90" s="1211"/>
      <c r="Z90" s="1211"/>
      <c r="AA90" s="1208" t="s">
        <v>522</v>
      </c>
      <c r="AB90" s="1208"/>
      <c r="AC90" s="1208"/>
      <c r="AD90" s="1208"/>
      <c r="AE90" s="1208"/>
      <c r="AF90" s="1208"/>
    </row>
    <row r="91" spans="1:32" s="1042" customFormat="1" ht="15.2" customHeight="1" thickTop="1" thickBot="1" x14ac:dyDescent="0.25">
      <c r="A91" s="1209" t="s">
        <v>623</v>
      </c>
      <c r="B91" s="1209"/>
      <c r="C91" s="1209"/>
      <c r="D91" s="1209"/>
      <c r="E91" s="1209"/>
      <c r="F91" s="1209"/>
      <c r="G91" s="1209"/>
      <c r="H91" s="1209"/>
      <c r="I91" s="1209"/>
      <c r="J91" s="1209"/>
      <c r="K91" s="1210" t="s">
        <v>624</v>
      </c>
      <c r="L91" s="1210"/>
      <c r="M91" s="1210"/>
      <c r="N91" s="1210"/>
      <c r="O91" s="1211" t="s">
        <v>1073</v>
      </c>
      <c r="P91" s="1211"/>
      <c r="Q91" s="1211"/>
      <c r="R91" s="1211"/>
      <c r="S91" s="1211"/>
      <c r="T91" s="1211"/>
      <c r="U91" s="1211" t="s">
        <v>1123</v>
      </c>
      <c r="V91" s="1211"/>
      <c r="W91" s="1211"/>
      <c r="X91" s="1211"/>
      <c r="Y91" s="1211"/>
      <c r="Z91" s="1211"/>
      <c r="AA91" s="1208" t="s">
        <v>1124</v>
      </c>
      <c r="AB91" s="1208"/>
      <c r="AC91" s="1208"/>
      <c r="AD91" s="1208"/>
      <c r="AE91" s="1208"/>
      <c r="AF91" s="1208"/>
    </row>
    <row r="92" spans="1:32" ht="15.2" customHeight="1" thickTop="1" thickBot="1" x14ac:dyDescent="0.25">
      <c r="A92" s="1209" t="s">
        <v>499</v>
      </c>
      <c r="B92" s="1209"/>
      <c r="C92" s="1209"/>
      <c r="D92" s="1209"/>
      <c r="E92" s="1209"/>
      <c r="F92" s="1209"/>
      <c r="G92" s="1209"/>
      <c r="H92" s="1209"/>
      <c r="I92" s="1209"/>
      <c r="J92" s="1209"/>
      <c r="K92" s="1210" t="s">
        <v>499</v>
      </c>
      <c r="L92" s="1210"/>
      <c r="M92" s="1210"/>
      <c r="N92" s="1210"/>
      <c r="O92" s="1211" t="s">
        <v>499</v>
      </c>
      <c r="P92" s="1211"/>
      <c r="Q92" s="1211"/>
      <c r="R92" s="1211"/>
      <c r="S92" s="1211"/>
      <c r="T92" s="1211"/>
      <c r="U92" s="1211" t="s">
        <v>499</v>
      </c>
      <c r="V92" s="1211"/>
      <c r="W92" s="1211"/>
      <c r="X92" s="1211"/>
      <c r="Y92" s="1211"/>
      <c r="Z92" s="1211"/>
      <c r="AA92" s="1208" t="s">
        <v>499</v>
      </c>
      <c r="AB92" s="1208"/>
      <c r="AC92" s="1208"/>
      <c r="AD92" s="1208"/>
      <c r="AE92" s="1208"/>
      <c r="AF92" s="1208"/>
    </row>
    <row r="93" spans="1:32" ht="15.2" customHeight="1" thickTop="1" thickBot="1" x14ac:dyDescent="0.25">
      <c r="A93" s="1209" t="s">
        <v>434</v>
      </c>
      <c r="B93" s="1209"/>
      <c r="C93" s="1209"/>
      <c r="D93" s="1209"/>
      <c r="E93" s="1209"/>
      <c r="F93" s="1209"/>
      <c r="G93" s="1209"/>
      <c r="H93" s="1209"/>
      <c r="I93" s="1209"/>
      <c r="J93" s="1209"/>
      <c r="K93" s="1210" t="s">
        <v>499</v>
      </c>
      <c r="L93" s="1210"/>
      <c r="M93" s="1210"/>
      <c r="N93" s="1210"/>
      <c r="O93" s="1211" t="s">
        <v>499</v>
      </c>
      <c r="P93" s="1211"/>
      <c r="Q93" s="1211"/>
      <c r="R93" s="1211"/>
      <c r="S93" s="1211"/>
      <c r="T93" s="1211"/>
      <c r="U93" s="1211" t="s">
        <v>499</v>
      </c>
      <c r="V93" s="1211"/>
      <c r="W93" s="1211"/>
      <c r="X93" s="1211"/>
      <c r="Y93" s="1211"/>
      <c r="Z93" s="1211"/>
      <c r="AA93" s="1208" t="s">
        <v>499</v>
      </c>
      <c r="AB93" s="1208"/>
      <c r="AC93" s="1208"/>
      <c r="AD93" s="1208"/>
      <c r="AE93" s="1208"/>
      <c r="AF93" s="1208"/>
    </row>
    <row r="94" spans="1:32" ht="15.2" customHeight="1" thickTop="1" thickBot="1" x14ac:dyDescent="0.25">
      <c r="A94" s="1209" t="s">
        <v>625</v>
      </c>
      <c r="B94" s="1209"/>
      <c r="C94" s="1209"/>
      <c r="D94" s="1209"/>
      <c r="E94" s="1209"/>
      <c r="F94" s="1209"/>
      <c r="G94" s="1209"/>
      <c r="H94" s="1209"/>
      <c r="I94" s="1209"/>
      <c r="J94" s="1209"/>
      <c r="K94" s="1210" t="s">
        <v>320</v>
      </c>
      <c r="L94" s="1210"/>
      <c r="M94" s="1210"/>
      <c r="N94" s="1210"/>
      <c r="O94" s="1211" t="s">
        <v>1073</v>
      </c>
      <c r="P94" s="1211"/>
      <c r="Q94" s="1211"/>
      <c r="R94" s="1211"/>
      <c r="S94" s="1211"/>
      <c r="T94" s="1211"/>
      <c r="U94" s="1211" t="s">
        <v>1125</v>
      </c>
      <c r="V94" s="1211"/>
      <c r="W94" s="1211"/>
      <c r="X94" s="1211"/>
      <c r="Y94" s="1211"/>
      <c r="Z94" s="1211"/>
      <c r="AA94" s="1208" t="s">
        <v>1126</v>
      </c>
      <c r="AB94" s="1208"/>
      <c r="AC94" s="1208"/>
      <c r="AD94" s="1208"/>
      <c r="AE94" s="1208"/>
      <c r="AF94" s="1208"/>
    </row>
    <row r="95" spans="1:32" ht="15.2" customHeight="1" thickTop="1" thickBot="1" x14ac:dyDescent="0.25">
      <c r="A95" s="1209" t="s">
        <v>436</v>
      </c>
      <c r="B95" s="1209"/>
      <c r="C95" s="1209"/>
      <c r="D95" s="1209"/>
      <c r="E95" s="1209"/>
      <c r="F95" s="1209"/>
      <c r="G95" s="1209"/>
      <c r="H95" s="1209"/>
      <c r="I95" s="1209"/>
      <c r="J95" s="1209"/>
      <c r="K95" s="1210" t="s">
        <v>626</v>
      </c>
      <c r="L95" s="1210"/>
      <c r="M95" s="1210"/>
      <c r="N95" s="1210"/>
      <c r="O95" s="1211" t="s">
        <v>522</v>
      </c>
      <c r="P95" s="1211"/>
      <c r="Q95" s="1211"/>
      <c r="R95" s="1211"/>
      <c r="S95" s="1211"/>
      <c r="T95" s="1211"/>
      <c r="U95" s="1211" t="s">
        <v>522</v>
      </c>
      <c r="V95" s="1211"/>
      <c r="W95" s="1211"/>
      <c r="X95" s="1211"/>
      <c r="Y95" s="1211"/>
      <c r="Z95" s="1211"/>
      <c r="AA95" s="1208" t="s">
        <v>522</v>
      </c>
      <c r="AB95" s="1208"/>
      <c r="AC95" s="1208"/>
      <c r="AD95" s="1208"/>
      <c r="AE95" s="1208"/>
      <c r="AF95" s="1208"/>
    </row>
    <row r="96" spans="1:32" ht="15.2" customHeight="1" thickTop="1" thickBot="1" x14ac:dyDescent="0.25">
      <c r="A96" s="1209" t="s">
        <v>437</v>
      </c>
      <c r="B96" s="1209"/>
      <c r="C96" s="1209"/>
      <c r="D96" s="1209"/>
      <c r="E96" s="1209"/>
      <c r="F96" s="1209"/>
      <c r="G96" s="1209"/>
      <c r="H96" s="1209"/>
      <c r="I96" s="1209"/>
      <c r="J96" s="1209"/>
      <c r="K96" s="1210" t="s">
        <v>627</v>
      </c>
      <c r="L96" s="1210"/>
      <c r="M96" s="1210"/>
      <c r="N96" s="1210"/>
      <c r="O96" s="1211" t="s">
        <v>522</v>
      </c>
      <c r="P96" s="1211"/>
      <c r="Q96" s="1211"/>
      <c r="R96" s="1211"/>
      <c r="S96" s="1211"/>
      <c r="T96" s="1211"/>
      <c r="U96" s="1211" t="s">
        <v>522</v>
      </c>
      <c r="V96" s="1211"/>
      <c r="W96" s="1211"/>
      <c r="X96" s="1211"/>
      <c r="Y96" s="1211"/>
      <c r="Z96" s="1211"/>
      <c r="AA96" s="1208" t="s">
        <v>522</v>
      </c>
      <c r="AB96" s="1208"/>
      <c r="AC96" s="1208"/>
      <c r="AD96" s="1208"/>
      <c r="AE96" s="1208"/>
      <c r="AF96" s="1208"/>
    </row>
    <row r="97" spans="1:32" ht="25.35" customHeight="1" thickTop="1" thickBot="1" x14ac:dyDescent="0.25">
      <c r="A97" s="1209" t="s">
        <v>438</v>
      </c>
      <c r="B97" s="1209"/>
      <c r="C97" s="1209"/>
      <c r="D97" s="1209"/>
      <c r="E97" s="1209"/>
      <c r="F97" s="1209"/>
      <c r="G97" s="1209"/>
      <c r="H97" s="1209"/>
      <c r="I97" s="1209"/>
      <c r="J97" s="1209"/>
      <c r="K97" s="1210" t="s">
        <v>628</v>
      </c>
      <c r="L97" s="1210"/>
      <c r="M97" s="1210"/>
      <c r="N97" s="1210"/>
      <c r="O97" s="1211" t="s">
        <v>522</v>
      </c>
      <c r="P97" s="1211"/>
      <c r="Q97" s="1211"/>
      <c r="R97" s="1211"/>
      <c r="S97" s="1211"/>
      <c r="T97" s="1211"/>
      <c r="U97" s="1211" t="s">
        <v>522</v>
      </c>
      <c r="V97" s="1211"/>
      <c r="W97" s="1211"/>
      <c r="X97" s="1211"/>
      <c r="Y97" s="1211"/>
      <c r="Z97" s="1211"/>
      <c r="AA97" s="1208" t="s">
        <v>522</v>
      </c>
      <c r="AB97" s="1208"/>
      <c r="AC97" s="1208"/>
      <c r="AD97" s="1208"/>
      <c r="AE97" s="1208"/>
      <c r="AF97" s="1208"/>
    </row>
    <row r="98" spans="1:32" ht="15.2" customHeight="1" thickTop="1" thickBot="1" x14ac:dyDescent="0.25">
      <c r="A98" s="1209" t="s">
        <v>439</v>
      </c>
      <c r="B98" s="1209"/>
      <c r="C98" s="1209"/>
      <c r="D98" s="1209"/>
      <c r="E98" s="1209"/>
      <c r="F98" s="1209"/>
      <c r="G98" s="1209"/>
      <c r="H98" s="1209"/>
      <c r="I98" s="1209"/>
      <c r="J98" s="1209"/>
      <c r="K98" s="1210" t="s">
        <v>629</v>
      </c>
      <c r="L98" s="1210"/>
      <c r="M98" s="1210"/>
      <c r="N98" s="1210"/>
      <c r="O98" s="1211" t="s">
        <v>1049</v>
      </c>
      <c r="P98" s="1211"/>
      <c r="Q98" s="1211"/>
      <c r="R98" s="1211"/>
      <c r="S98" s="1211"/>
      <c r="T98" s="1211"/>
      <c r="U98" s="1211" t="s">
        <v>1073</v>
      </c>
      <c r="V98" s="1211"/>
      <c r="W98" s="1211"/>
      <c r="X98" s="1211"/>
      <c r="Y98" s="1211"/>
      <c r="Z98" s="1211"/>
      <c r="AA98" s="1208" t="s">
        <v>1074</v>
      </c>
      <c r="AB98" s="1208"/>
      <c r="AC98" s="1208"/>
      <c r="AD98" s="1208"/>
      <c r="AE98" s="1208"/>
      <c r="AF98" s="1208"/>
    </row>
    <row r="99" spans="1:32" ht="15.2" customHeight="1" thickTop="1" thickBot="1" x14ac:dyDescent="0.25">
      <c r="A99" s="1209" t="s">
        <v>440</v>
      </c>
      <c r="B99" s="1209"/>
      <c r="C99" s="1209"/>
      <c r="D99" s="1209"/>
      <c r="E99" s="1209"/>
      <c r="F99" s="1209"/>
      <c r="G99" s="1209"/>
      <c r="H99" s="1209"/>
      <c r="I99" s="1209"/>
      <c r="J99" s="1209"/>
      <c r="K99" s="1210" t="s">
        <v>630</v>
      </c>
      <c r="L99" s="1210"/>
      <c r="M99" s="1210"/>
      <c r="N99" s="1210"/>
      <c r="O99" s="1211" t="s">
        <v>522</v>
      </c>
      <c r="P99" s="1211"/>
      <c r="Q99" s="1211"/>
      <c r="R99" s="1211"/>
      <c r="S99" s="1211"/>
      <c r="T99" s="1211"/>
      <c r="U99" s="1211" t="s">
        <v>522</v>
      </c>
      <c r="V99" s="1211"/>
      <c r="W99" s="1211"/>
      <c r="X99" s="1211"/>
      <c r="Y99" s="1211"/>
      <c r="Z99" s="1211"/>
      <c r="AA99" s="1208" t="s">
        <v>522</v>
      </c>
      <c r="AB99" s="1208"/>
      <c r="AC99" s="1208"/>
      <c r="AD99" s="1208"/>
      <c r="AE99" s="1208"/>
      <c r="AF99" s="1208"/>
    </row>
    <row r="100" spans="1:32" ht="15.2" customHeight="1" thickTop="1" thickBot="1" x14ac:dyDescent="0.25">
      <c r="A100" s="1209" t="s">
        <v>441</v>
      </c>
      <c r="B100" s="1209"/>
      <c r="C100" s="1209"/>
      <c r="D100" s="1209"/>
      <c r="E100" s="1209"/>
      <c r="F100" s="1209"/>
      <c r="G100" s="1209"/>
      <c r="H100" s="1209"/>
      <c r="I100" s="1209"/>
      <c r="J100" s="1209"/>
      <c r="K100" s="1210" t="s">
        <v>631</v>
      </c>
      <c r="L100" s="1210"/>
      <c r="M100" s="1210"/>
      <c r="N100" s="1210"/>
      <c r="O100" s="1211" t="s">
        <v>1075</v>
      </c>
      <c r="P100" s="1211"/>
      <c r="Q100" s="1211"/>
      <c r="R100" s="1211"/>
      <c r="S100" s="1211"/>
      <c r="T100" s="1211"/>
      <c r="U100" s="1211" t="s">
        <v>1127</v>
      </c>
      <c r="V100" s="1211"/>
      <c r="W100" s="1211"/>
      <c r="X100" s="1211"/>
      <c r="Y100" s="1211"/>
      <c r="Z100" s="1211"/>
      <c r="AA100" s="1208" t="s">
        <v>1128</v>
      </c>
      <c r="AB100" s="1208"/>
      <c r="AC100" s="1208"/>
      <c r="AD100" s="1208"/>
      <c r="AE100" s="1208"/>
      <c r="AF100" s="1208"/>
    </row>
    <row r="101" spans="1:32" ht="15.2" customHeight="1" thickTop="1" thickBot="1" x14ac:dyDescent="0.25">
      <c r="A101" s="1209" t="s">
        <v>632</v>
      </c>
      <c r="B101" s="1209"/>
      <c r="C101" s="1209"/>
      <c r="D101" s="1209"/>
      <c r="E101" s="1209"/>
      <c r="F101" s="1209"/>
      <c r="G101" s="1209"/>
      <c r="H101" s="1209"/>
      <c r="I101" s="1209"/>
      <c r="J101" s="1209"/>
      <c r="K101" s="1210" t="s">
        <v>321</v>
      </c>
      <c r="L101" s="1210"/>
      <c r="M101" s="1210"/>
      <c r="N101" s="1210"/>
      <c r="O101" s="1211" t="s">
        <v>522</v>
      </c>
      <c r="P101" s="1211"/>
      <c r="Q101" s="1211"/>
      <c r="R101" s="1211"/>
      <c r="S101" s="1211"/>
      <c r="T101" s="1211"/>
      <c r="U101" s="1211" t="s">
        <v>1129</v>
      </c>
      <c r="V101" s="1211"/>
      <c r="W101" s="1211"/>
      <c r="X101" s="1211"/>
      <c r="Y101" s="1211"/>
      <c r="Z101" s="1211"/>
      <c r="AA101" s="1208" t="s">
        <v>522</v>
      </c>
      <c r="AB101" s="1208"/>
      <c r="AC101" s="1208"/>
      <c r="AD101" s="1208"/>
      <c r="AE101" s="1208"/>
      <c r="AF101" s="1208"/>
    </row>
    <row r="102" spans="1:32" ht="25.35" customHeight="1" thickTop="1" thickBot="1" x14ac:dyDescent="0.25">
      <c r="A102" s="1209" t="s">
        <v>443</v>
      </c>
      <c r="B102" s="1209"/>
      <c r="C102" s="1209"/>
      <c r="D102" s="1209"/>
      <c r="E102" s="1209"/>
      <c r="F102" s="1209"/>
      <c r="G102" s="1209"/>
      <c r="H102" s="1209"/>
      <c r="I102" s="1209"/>
      <c r="J102" s="1209"/>
      <c r="K102" s="1210" t="s">
        <v>633</v>
      </c>
      <c r="L102" s="1210"/>
      <c r="M102" s="1210"/>
      <c r="N102" s="1210"/>
      <c r="O102" s="1211" t="s">
        <v>522</v>
      </c>
      <c r="P102" s="1211"/>
      <c r="Q102" s="1211"/>
      <c r="R102" s="1211"/>
      <c r="S102" s="1211"/>
      <c r="T102" s="1211"/>
      <c r="U102" s="1211" t="s">
        <v>1129</v>
      </c>
      <c r="V102" s="1211"/>
      <c r="W102" s="1211"/>
      <c r="X102" s="1211"/>
      <c r="Y102" s="1211"/>
      <c r="Z102" s="1211"/>
      <c r="AA102" s="1208" t="s">
        <v>522</v>
      </c>
      <c r="AB102" s="1208"/>
      <c r="AC102" s="1208"/>
      <c r="AD102" s="1208"/>
      <c r="AE102" s="1208"/>
      <c r="AF102" s="1208"/>
    </row>
    <row r="103" spans="1:32" ht="25.35" customHeight="1" thickTop="1" thickBot="1" x14ac:dyDescent="0.25">
      <c r="A103" s="1209" t="s">
        <v>444</v>
      </c>
      <c r="B103" s="1209"/>
      <c r="C103" s="1209"/>
      <c r="D103" s="1209"/>
      <c r="E103" s="1209"/>
      <c r="F103" s="1209"/>
      <c r="G103" s="1209"/>
      <c r="H103" s="1209"/>
      <c r="I103" s="1209"/>
      <c r="J103" s="1209"/>
      <c r="K103" s="1210" t="s">
        <v>634</v>
      </c>
      <c r="L103" s="1210"/>
      <c r="M103" s="1210"/>
      <c r="N103" s="1210"/>
      <c r="O103" s="1211" t="s">
        <v>522</v>
      </c>
      <c r="P103" s="1211"/>
      <c r="Q103" s="1211"/>
      <c r="R103" s="1211"/>
      <c r="S103" s="1211"/>
      <c r="T103" s="1211"/>
      <c r="U103" s="1211" t="s">
        <v>522</v>
      </c>
      <c r="V103" s="1211"/>
      <c r="W103" s="1211"/>
      <c r="X103" s="1211"/>
      <c r="Y103" s="1211"/>
      <c r="Z103" s="1211"/>
      <c r="AA103" s="1208" t="s">
        <v>522</v>
      </c>
      <c r="AB103" s="1208"/>
      <c r="AC103" s="1208"/>
      <c r="AD103" s="1208"/>
      <c r="AE103" s="1208"/>
      <c r="AF103" s="1208"/>
    </row>
    <row r="104" spans="1:32" ht="15.2" customHeight="1" thickTop="1" thickBot="1" x14ac:dyDescent="0.25">
      <c r="A104" s="1209" t="s">
        <v>445</v>
      </c>
      <c r="B104" s="1209"/>
      <c r="C104" s="1209"/>
      <c r="D104" s="1209"/>
      <c r="E104" s="1209"/>
      <c r="F104" s="1209"/>
      <c r="G104" s="1209"/>
      <c r="H104" s="1209"/>
      <c r="I104" s="1209"/>
      <c r="J104" s="1209"/>
      <c r="K104" s="1210" t="s">
        <v>635</v>
      </c>
      <c r="L104" s="1210"/>
      <c r="M104" s="1210"/>
      <c r="N104" s="1210"/>
      <c r="O104" s="1211" t="s">
        <v>522</v>
      </c>
      <c r="P104" s="1211"/>
      <c r="Q104" s="1211"/>
      <c r="R104" s="1211"/>
      <c r="S104" s="1211"/>
      <c r="T104" s="1211"/>
      <c r="U104" s="1211" t="s">
        <v>522</v>
      </c>
      <c r="V104" s="1211"/>
      <c r="W104" s="1211"/>
      <c r="X104" s="1211"/>
      <c r="Y104" s="1211"/>
      <c r="Z104" s="1211"/>
      <c r="AA104" s="1208" t="s">
        <v>522</v>
      </c>
      <c r="AB104" s="1208"/>
      <c r="AC104" s="1208"/>
      <c r="AD104" s="1208"/>
      <c r="AE104" s="1208"/>
      <c r="AF104" s="1208"/>
    </row>
    <row r="105" spans="1:32" ht="25.35" customHeight="1" thickTop="1" thickBot="1" x14ac:dyDescent="0.25">
      <c r="A105" s="1209" t="s">
        <v>636</v>
      </c>
      <c r="B105" s="1209"/>
      <c r="C105" s="1209"/>
      <c r="D105" s="1209"/>
      <c r="E105" s="1209"/>
      <c r="F105" s="1209"/>
      <c r="G105" s="1209"/>
      <c r="H105" s="1209"/>
      <c r="I105" s="1209"/>
      <c r="J105" s="1209"/>
      <c r="K105" s="1210" t="s">
        <v>352</v>
      </c>
      <c r="L105" s="1210"/>
      <c r="M105" s="1210"/>
      <c r="N105" s="1210"/>
      <c r="O105" s="1211" t="s">
        <v>522</v>
      </c>
      <c r="P105" s="1211"/>
      <c r="Q105" s="1211"/>
      <c r="R105" s="1211"/>
      <c r="S105" s="1211"/>
      <c r="T105" s="1211"/>
      <c r="U105" s="1211" t="s">
        <v>522</v>
      </c>
      <c r="V105" s="1211"/>
      <c r="W105" s="1211"/>
      <c r="X105" s="1211"/>
      <c r="Y105" s="1211"/>
      <c r="Z105" s="1211"/>
      <c r="AA105" s="1208" t="s">
        <v>522</v>
      </c>
      <c r="AB105" s="1208"/>
      <c r="AC105" s="1208"/>
      <c r="AD105" s="1208"/>
      <c r="AE105" s="1208"/>
      <c r="AF105" s="1208"/>
    </row>
    <row r="106" spans="1:32" ht="25.35" customHeight="1" thickTop="1" thickBot="1" x14ac:dyDescent="0.25">
      <c r="A106" s="1209" t="s">
        <v>637</v>
      </c>
      <c r="B106" s="1209"/>
      <c r="C106" s="1209"/>
      <c r="D106" s="1209"/>
      <c r="E106" s="1209"/>
      <c r="F106" s="1209"/>
      <c r="G106" s="1209"/>
      <c r="H106" s="1209"/>
      <c r="I106" s="1209"/>
      <c r="J106" s="1209"/>
      <c r="K106" s="1210" t="s">
        <v>638</v>
      </c>
      <c r="L106" s="1210"/>
      <c r="M106" s="1210"/>
      <c r="N106" s="1210"/>
      <c r="O106" s="1211" t="s">
        <v>522</v>
      </c>
      <c r="P106" s="1211"/>
      <c r="Q106" s="1211"/>
      <c r="R106" s="1211"/>
      <c r="S106" s="1211"/>
      <c r="T106" s="1211"/>
      <c r="U106" s="1211" t="s">
        <v>1130</v>
      </c>
      <c r="V106" s="1211"/>
      <c r="W106" s="1211"/>
      <c r="X106" s="1211"/>
      <c r="Y106" s="1211"/>
      <c r="Z106" s="1211"/>
      <c r="AA106" s="1208" t="s">
        <v>522</v>
      </c>
      <c r="AB106" s="1208"/>
      <c r="AC106" s="1208"/>
      <c r="AD106" s="1208"/>
      <c r="AE106" s="1208"/>
      <c r="AF106" s="1208"/>
    </row>
    <row r="107" spans="1:32" s="1042" customFormat="1" ht="15.2" customHeight="1" thickTop="1" thickBot="1" x14ac:dyDescent="0.25">
      <c r="A107" s="1209" t="s">
        <v>639</v>
      </c>
      <c r="B107" s="1209"/>
      <c r="C107" s="1209"/>
      <c r="D107" s="1209"/>
      <c r="E107" s="1209"/>
      <c r="F107" s="1209"/>
      <c r="G107" s="1209"/>
      <c r="H107" s="1209"/>
      <c r="I107" s="1209"/>
      <c r="J107" s="1209"/>
      <c r="K107" s="1210" t="s">
        <v>640</v>
      </c>
      <c r="L107" s="1210"/>
      <c r="M107" s="1210"/>
      <c r="N107" s="1210"/>
      <c r="O107" s="1211" t="s">
        <v>1073</v>
      </c>
      <c r="P107" s="1211"/>
      <c r="Q107" s="1211"/>
      <c r="R107" s="1211"/>
      <c r="S107" s="1211"/>
      <c r="T107" s="1211"/>
      <c r="U107" s="1211" t="s">
        <v>1123</v>
      </c>
      <c r="V107" s="1211"/>
      <c r="W107" s="1211"/>
      <c r="X107" s="1211"/>
      <c r="Y107" s="1211"/>
      <c r="Z107" s="1211"/>
      <c r="AA107" s="1208" t="s">
        <v>1124</v>
      </c>
      <c r="AB107" s="1208"/>
      <c r="AC107" s="1208"/>
      <c r="AD107" s="1208"/>
      <c r="AE107" s="1208"/>
      <c r="AF107" s="1208"/>
    </row>
    <row r="108" spans="1:32" ht="15.2" customHeight="1" thickTop="1" thickBot="1" x14ac:dyDescent="0.25">
      <c r="A108" s="1209" t="s">
        <v>499</v>
      </c>
      <c r="B108" s="1209"/>
      <c r="C108" s="1209"/>
      <c r="D108" s="1209"/>
      <c r="E108" s="1209"/>
      <c r="F108" s="1209"/>
      <c r="G108" s="1209"/>
      <c r="H108" s="1209"/>
      <c r="I108" s="1209"/>
      <c r="J108" s="1209"/>
      <c r="K108" s="1210" t="s">
        <v>499</v>
      </c>
      <c r="L108" s="1210"/>
      <c r="M108" s="1210"/>
      <c r="N108" s="1210"/>
      <c r="O108" s="1211" t="s">
        <v>499</v>
      </c>
      <c r="P108" s="1211"/>
      <c r="Q108" s="1211"/>
      <c r="R108" s="1211"/>
      <c r="S108" s="1211"/>
      <c r="T108" s="1211"/>
      <c r="U108" s="1211" t="s">
        <v>499</v>
      </c>
      <c r="V108" s="1211"/>
      <c r="W108" s="1211"/>
      <c r="X108" s="1211"/>
      <c r="Y108" s="1211"/>
      <c r="Z108" s="1211"/>
      <c r="AA108" s="1208" t="s">
        <v>499</v>
      </c>
      <c r="AB108" s="1208"/>
      <c r="AC108" s="1208"/>
      <c r="AD108" s="1208"/>
      <c r="AE108" s="1208"/>
      <c r="AF108" s="1208"/>
    </row>
    <row r="109" spans="1:32" s="1043" customFormat="1" ht="28.5" customHeight="1" thickTop="1" thickBot="1" x14ac:dyDescent="0.25">
      <c r="A109" s="1209" t="s">
        <v>1034</v>
      </c>
      <c r="B109" s="1209"/>
      <c r="C109" s="1209"/>
      <c r="D109" s="1209"/>
      <c r="E109" s="1209"/>
      <c r="F109" s="1209"/>
      <c r="G109" s="1209"/>
      <c r="H109" s="1209"/>
      <c r="I109" s="1209"/>
      <c r="J109" s="1209"/>
      <c r="K109" s="1210" t="s">
        <v>1035</v>
      </c>
      <c r="L109" s="1210"/>
      <c r="M109" s="1210"/>
      <c r="N109" s="1210"/>
      <c r="O109" s="1211" t="s">
        <v>499</v>
      </c>
      <c r="P109" s="1211"/>
      <c r="Q109" s="1211"/>
      <c r="R109" s="1211"/>
      <c r="S109" s="1211"/>
      <c r="T109" s="1211"/>
      <c r="U109" s="1211" t="s">
        <v>499</v>
      </c>
      <c r="V109" s="1211"/>
      <c r="W109" s="1211"/>
      <c r="X109" s="1211"/>
      <c r="Y109" s="1211"/>
      <c r="Z109" s="1211"/>
      <c r="AA109" s="1208" t="s">
        <v>499</v>
      </c>
      <c r="AB109" s="1208"/>
      <c r="AC109" s="1208"/>
      <c r="AD109" s="1208"/>
      <c r="AE109" s="1208"/>
      <c r="AF109" s="1208"/>
    </row>
    <row r="110" spans="1:32" ht="15.2" customHeight="1" thickTop="1" thickBot="1" x14ac:dyDescent="0.25">
      <c r="A110" s="1209" t="s">
        <v>641</v>
      </c>
      <c r="B110" s="1209"/>
      <c r="C110" s="1209"/>
      <c r="D110" s="1209"/>
      <c r="E110" s="1209"/>
      <c r="F110" s="1209"/>
      <c r="G110" s="1209"/>
      <c r="H110" s="1209"/>
      <c r="I110" s="1209"/>
      <c r="J110" s="1209"/>
      <c r="K110" s="1210" t="s">
        <v>642</v>
      </c>
      <c r="L110" s="1210"/>
      <c r="M110" s="1210"/>
      <c r="N110" s="1210"/>
      <c r="O110" s="1211" t="s">
        <v>1076</v>
      </c>
      <c r="P110" s="1211"/>
      <c r="Q110" s="1211"/>
      <c r="R110" s="1211"/>
      <c r="S110" s="1211"/>
      <c r="T110" s="1211"/>
      <c r="U110" s="1211" t="s">
        <v>1131</v>
      </c>
      <c r="V110" s="1211"/>
      <c r="W110" s="1211"/>
      <c r="X110" s="1211"/>
      <c r="Y110" s="1211"/>
      <c r="Z110" s="1211"/>
      <c r="AA110" s="1208" t="s">
        <v>1132</v>
      </c>
      <c r="AB110" s="1208"/>
      <c r="AC110" s="1208"/>
      <c r="AD110" s="1208"/>
      <c r="AE110" s="1208"/>
      <c r="AF110" s="1208"/>
    </row>
    <row r="111" spans="1:32" ht="25.35" customHeight="1" thickTop="1" thickBot="1" x14ac:dyDescent="0.25">
      <c r="A111" s="1209" t="s">
        <v>643</v>
      </c>
      <c r="B111" s="1209"/>
      <c r="C111" s="1209"/>
      <c r="D111" s="1209"/>
      <c r="E111" s="1209"/>
      <c r="F111" s="1209"/>
      <c r="G111" s="1209"/>
      <c r="H111" s="1209"/>
      <c r="I111" s="1209"/>
      <c r="J111" s="1209"/>
      <c r="K111" s="1210" t="s">
        <v>644</v>
      </c>
      <c r="L111" s="1210"/>
      <c r="M111" s="1210"/>
      <c r="N111" s="1210"/>
      <c r="O111" s="1211" t="s">
        <v>1077</v>
      </c>
      <c r="P111" s="1211"/>
      <c r="Q111" s="1211"/>
      <c r="R111" s="1211"/>
      <c r="S111" s="1211"/>
      <c r="T111" s="1211"/>
      <c r="U111" s="1211" t="s">
        <v>1133</v>
      </c>
      <c r="V111" s="1211"/>
      <c r="W111" s="1211"/>
      <c r="X111" s="1211"/>
      <c r="Y111" s="1211"/>
      <c r="Z111" s="1211"/>
      <c r="AA111" s="1208" t="s">
        <v>1134</v>
      </c>
      <c r="AB111" s="1208"/>
      <c r="AC111" s="1208"/>
      <c r="AD111" s="1208"/>
      <c r="AE111" s="1208"/>
      <c r="AF111" s="1208"/>
    </row>
    <row r="112" spans="1:32" ht="15.2" customHeight="1" thickTop="1" thickBot="1" x14ac:dyDescent="0.25">
      <c r="A112" s="1209" t="s">
        <v>645</v>
      </c>
      <c r="B112" s="1209"/>
      <c r="C112" s="1209"/>
      <c r="D112" s="1209"/>
      <c r="E112" s="1209"/>
      <c r="F112" s="1209"/>
      <c r="G112" s="1209"/>
      <c r="H112" s="1209"/>
      <c r="I112" s="1209"/>
      <c r="J112" s="1209"/>
      <c r="K112" s="1210" t="s">
        <v>646</v>
      </c>
      <c r="L112" s="1210"/>
      <c r="M112" s="1210"/>
      <c r="N112" s="1210"/>
      <c r="O112" s="1211" t="s">
        <v>522</v>
      </c>
      <c r="P112" s="1211"/>
      <c r="Q112" s="1211"/>
      <c r="R112" s="1211"/>
      <c r="S112" s="1211"/>
      <c r="T112" s="1211"/>
      <c r="U112" s="1211" t="s">
        <v>522</v>
      </c>
      <c r="V112" s="1211"/>
      <c r="W112" s="1211"/>
      <c r="X112" s="1211"/>
      <c r="Y112" s="1211"/>
      <c r="Z112" s="1211"/>
      <c r="AA112" s="1208" t="s">
        <v>522</v>
      </c>
      <c r="AB112" s="1208"/>
      <c r="AC112" s="1208"/>
      <c r="AD112" s="1208"/>
      <c r="AE112" s="1208"/>
      <c r="AF112" s="1208"/>
    </row>
    <row r="113" spans="1:32" ht="46.35" customHeight="1" thickTop="1" thickBot="1" x14ac:dyDescent="0.25">
      <c r="A113" s="1209" t="s">
        <v>647</v>
      </c>
      <c r="B113" s="1209"/>
      <c r="C113" s="1209"/>
      <c r="D113" s="1209"/>
      <c r="E113" s="1209"/>
      <c r="F113" s="1209"/>
      <c r="G113" s="1209"/>
      <c r="H113" s="1209"/>
      <c r="I113" s="1209"/>
      <c r="J113" s="1209"/>
      <c r="K113" s="1210" t="s">
        <v>648</v>
      </c>
      <c r="L113" s="1210"/>
      <c r="M113" s="1210"/>
      <c r="N113" s="1210"/>
      <c r="O113" s="1211" t="s">
        <v>522</v>
      </c>
      <c r="P113" s="1211"/>
      <c r="Q113" s="1211"/>
      <c r="R113" s="1211"/>
      <c r="S113" s="1211"/>
      <c r="T113" s="1211"/>
      <c r="U113" s="1211" t="s">
        <v>522</v>
      </c>
      <c r="V113" s="1211"/>
      <c r="W113" s="1211"/>
      <c r="X113" s="1211"/>
      <c r="Y113" s="1211"/>
      <c r="Z113" s="1211"/>
      <c r="AA113" s="1208" t="s">
        <v>522</v>
      </c>
      <c r="AB113" s="1208"/>
      <c r="AC113" s="1208"/>
      <c r="AD113" s="1208"/>
      <c r="AE113" s="1208"/>
      <c r="AF113" s="1208"/>
    </row>
    <row r="114" spans="1:32" ht="54.6" customHeight="1" thickTop="1" thickBot="1" x14ac:dyDescent="0.25">
      <c r="A114" s="1209" t="s">
        <v>649</v>
      </c>
      <c r="B114" s="1209"/>
      <c r="C114" s="1209"/>
      <c r="D114" s="1209"/>
      <c r="E114" s="1209"/>
      <c r="F114" s="1209"/>
      <c r="G114" s="1209"/>
      <c r="H114" s="1209"/>
      <c r="I114" s="1209"/>
      <c r="J114" s="1209"/>
      <c r="K114" s="1210" t="s">
        <v>650</v>
      </c>
      <c r="L114" s="1210"/>
      <c r="M114" s="1210"/>
      <c r="N114" s="1210"/>
      <c r="O114" s="1211" t="s">
        <v>522</v>
      </c>
      <c r="P114" s="1211"/>
      <c r="Q114" s="1211"/>
      <c r="R114" s="1211"/>
      <c r="S114" s="1211"/>
      <c r="T114" s="1211"/>
      <c r="U114" s="1211" t="s">
        <v>522</v>
      </c>
      <c r="V114" s="1211"/>
      <c r="W114" s="1211"/>
      <c r="X114" s="1211"/>
      <c r="Y114" s="1211"/>
      <c r="Z114" s="1211"/>
      <c r="AA114" s="1208" t="s">
        <v>522</v>
      </c>
      <c r="AB114" s="1208"/>
      <c r="AC114" s="1208"/>
      <c r="AD114" s="1208"/>
      <c r="AE114" s="1208"/>
      <c r="AF114" s="1208"/>
    </row>
    <row r="115" spans="1:32" ht="15.2" customHeight="1" thickTop="1" thickBot="1" x14ac:dyDescent="0.25">
      <c r="A115" s="1209" t="s">
        <v>651</v>
      </c>
      <c r="B115" s="1209"/>
      <c r="C115" s="1209"/>
      <c r="D115" s="1209"/>
      <c r="E115" s="1209"/>
      <c r="F115" s="1209"/>
      <c r="G115" s="1209"/>
      <c r="H115" s="1209"/>
      <c r="I115" s="1209"/>
      <c r="J115" s="1209"/>
      <c r="K115" s="1210" t="s">
        <v>652</v>
      </c>
      <c r="L115" s="1210"/>
      <c r="M115" s="1210"/>
      <c r="N115" s="1210"/>
      <c r="O115" s="1211" t="s">
        <v>522</v>
      </c>
      <c r="P115" s="1211"/>
      <c r="Q115" s="1211"/>
      <c r="R115" s="1211"/>
      <c r="S115" s="1211"/>
      <c r="T115" s="1211"/>
      <c r="U115" s="1211" t="s">
        <v>522</v>
      </c>
      <c r="V115" s="1211"/>
      <c r="W115" s="1211"/>
      <c r="X115" s="1211"/>
      <c r="Y115" s="1211"/>
      <c r="Z115" s="1211"/>
      <c r="AA115" s="1208" t="s">
        <v>522</v>
      </c>
      <c r="AB115" s="1208"/>
      <c r="AC115" s="1208"/>
      <c r="AD115" s="1208"/>
      <c r="AE115" s="1208"/>
      <c r="AF115" s="1208"/>
    </row>
    <row r="116" spans="1:32" ht="15.2" customHeight="1" thickTop="1" thickBot="1" x14ac:dyDescent="0.25">
      <c r="A116" s="1209" t="s">
        <v>653</v>
      </c>
      <c r="B116" s="1209"/>
      <c r="C116" s="1209"/>
      <c r="D116" s="1209"/>
      <c r="E116" s="1209"/>
      <c r="F116" s="1209"/>
      <c r="G116" s="1209"/>
      <c r="H116" s="1209"/>
      <c r="I116" s="1209"/>
      <c r="J116" s="1209"/>
      <c r="K116" s="1210" t="s">
        <v>654</v>
      </c>
      <c r="L116" s="1210"/>
      <c r="M116" s="1210"/>
      <c r="N116" s="1210"/>
      <c r="O116" s="1211" t="s">
        <v>522</v>
      </c>
      <c r="P116" s="1211"/>
      <c r="Q116" s="1211"/>
      <c r="R116" s="1211"/>
      <c r="S116" s="1211"/>
      <c r="T116" s="1211"/>
      <c r="U116" s="1211" t="s">
        <v>522</v>
      </c>
      <c r="V116" s="1211"/>
      <c r="W116" s="1211"/>
      <c r="X116" s="1211"/>
      <c r="Y116" s="1211"/>
      <c r="Z116" s="1211"/>
      <c r="AA116" s="1208" t="s">
        <v>522</v>
      </c>
      <c r="AB116" s="1208"/>
      <c r="AC116" s="1208"/>
      <c r="AD116" s="1208"/>
      <c r="AE116" s="1208"/>
      <c r="AF116" s="1208"/>
    </row>
    <row r="117" spans="1:32" ht="15.2" customHeight="1" thickTop="1" thickBot="1" x14ac:dyDescent="0.25">
      <c r="A117" s="1209" t="s">
        <v>655</v>
      </c>
      <c r="B117" s="1209"/>
      <c r="C117" s="1209"/>
      <c r="D117" s="1209"/>
      <c r="E117" s="1209"/>
      <c r="F117" s="1209"/>
      <c r="G117" s="1209"/>
      <c r="H117" s="1209"/>
      <c r="I117" s="1209"/>
      <c r="J117" s="1209"/>
      <c r="K117" s="1210" t="s">
        <v>656</v>
      </c>
      <c r="L117" s="1210"/>
      <c r="M117" s="1210"/>
      <c r="N117" s="1210"/>
      <c r="O117" s="1211" t="s">
        <v>522</v>
      </c>
      <c r="P117" s="1211"/>
      <c r="Q117" s="1211"/>
      <c r="R117" s="1211"/>
      <c r="S117" s="1211"/>
      <c r="T117" s="1211"/>
      <c r="U117" s="1211" t="s">
        <v>522</v>
      </c>
      <c r="V117" s="1211"/>
      <c r="W117" s="1211"/>
      <c r="X117" s="1211"/>
      <c r="Y117" s="1211"/>
      <c r="Z117" s="1211"/>
      <c r="AA117" s="1208" t="s">
        <v>522</v>
      </c>
      <c r="AB117" s="1208"/>
      <c r="AC117" s="1208"/>
      <c r="AD117" s="1208"/>
      <c r="AE117" s="1208"/>
      <c r="AF117" s="1208"/>
    </row>
    <row r="118" spans="1:32" ht="12.75" thickTop="1" x14ac:dyDescent="0.2"/>
  </sheetData>
  <mergeCells count="573">
    <mergeCell ref="A2:AF2"/>
    <mergeCell ref="A3:AF3"/>
    <mergeCell ref="A4:J4"/>
    <mergeCell ref="K4:N4"/>
    <mergeCell ref="O4:T4"/>
    <mergeCell ref="U4:Z4"/>
    <mergeCell ref="AA4:AF4"/>
    <mergeCell ref="A5:J5"/>
    <mergeCell ref="K5:N5"/>
    <mergeCell ref="O5:T5"/>
    <mergeCell ref="U5:Z5"/>
    <mergeCell ref="AA5:AF5"/>
    <mergeCell ref="A6:J6"/>
    <mergeCell ref="K6:N6"/>
    <mergeCell ref="O6:T6"/>
    <mergeCell ref="U6:Z6"/>
    <mergeCell ref="AA6:AF6"/>
    <mergeCell ref="A9:J9"/>
    <mergeCell ref="K9:N9"/>
    <mergeCell ref="O9:T9"/>
    <mergeCell ref="U9:Z9"/>
    <mergeCell ref="AA9:AF9"/>
    <mergeCell ref="A7:J7"/>
    <mergeCell ref="K7:N7"/>
    <mergeCell ref="O7:T7"/>
    <mergeCell ref="U7:Z7"/>
    <mergeCell ref="AA7:AF7"/>
    <mergeCell ref="A8:J8"/>
    <mergeCell ref="K8:N8"/>
    <mergeCell ref="O8:T8"/>
    <mergeCell ref="U8:Z8"/>
    <mergeCell ref="AA8:AF8"/>
    <mergeCell ref="A10:J10"/>
    <mergeCell ref="K10:N10"/>
    <mergeCell ref="O10:T10"/>
    <mergeCell ref="U10:Z10"/>
    <mergeCell ref="AA10:AF10"/>
    <mergeCell ref="A11:J11"/>
    <mergeCell ref="K11:N11"/>
    <mergeCell ref="O11:T11"/>
    <mergeCell ref="U11:Z11"/>
    <mergeCell ref="AA11:AF11"/>
    <mergeCell ref="A12:J12"/>
    <mergeCell ref="K12:N12"/>
    <mergeCell ref="O12:T12"/>
    <mergeCell ref="U12:Z12"/>
    <mergeCell ref="AA12:AF12"/>
    <mergeCell ref="A13:J13"/>
    <mergeCell ref="K13:N13"/>
    <mergeCell ref="O13:T13"/>
    <mergeCell ref="U13:Z13"/>
    <mergeCell ref="AA13:AF13"/>
    <mergeCell ref="A14:J14"/>
    <mergeCell ref="K14:N14"/>
    <mergeCell ref="O14:T14"/>
    <mergeCell ref="U14:Z14"/>
    <mergeCell ref="AA14:AF14"/>
    <mergeCell ref="A15:J15"/>
    <mergeCell ref="K15:N15"/>
    <mergeCell ref="O15:T15"/>
    <mergeCell ref="U15:Z15"/>
    <mergeCell ref="AA15:AF15"/>
    <mergeCell ref="A16:J16"/>
    <mergeCell ref="K16:N16"/>
    <mergeCell ref="O16:T16"/>
    <mergeCell ref="U16:Z16"/>
    <mergeCell ref="AA16:AF16"/>
    <mergeCell ref="A17:J17"/>
    <mergeCell ref="K17:N17"/>
    <mergeCell ref="O17:T17"/>
    <mergeCell ref="U17:Z17"/>
    <mergeCell ref="AA17:AF17"/>
    <mergeCell ref="A18:J18"/>
    <mergeCell ref="K18:N18"/>
    <mergeCell ref="O18:T18"/>
    <mergeCell ref="U18:Z18"/>
    <mergeCell ref="AA18:AF18"/>
    <mergeCell ref="A19:J19"/>
    <mergeCell ref="K19:N19"/>
    <mergeCell ref="O19:T19"/>
    <mergeCell ref="U19:Z19"/>
    <mergeCell ref="AA19:AF19"/>
    <mergeCell ref="A20:J20"/>
    <mergeCell ref="K20:N20"/>
    <mergeCell ref="O20:T20"/>
    <mergeCell ref="U20:Z20"/>
    <mergeCell ref="AA20:AF20"/>
    <mergeCell ref="A21:J21"/>
    <mergeCell ref="K21:N21"/>
    <mergeCell ref="O21:T21"/>
    <mergeCell ref="U21:Z21"/>
    <mergeCell ref="AA21:AF21"/>
    <mergeCell ref="A22:J22"/>
    <mergeCell ref="K22:N22"/>
    <mergeCell ref="O22:T22"/>
    <mergeCell ref="U22:Z22"/>
    <mergeCell ref="AA22:AF22"/>
    <mergeCell ref="A23:J23"/>
    <mergeCell ref="K23:N23"/>
    <mergeCell ref="O23:T23"/>
    <mergeCell ref="U23:Z23"/>
    <mergeCell ref="AA23:AF23"/>
    <mergeCell ref="A24:J24"/>
    <mergeCell ref="K24:N24"/>
    <mergeCell ref="O24:T24"/>
    <mergeCell ref="U24:Z24"/>
    <mergeCell ref="AA24:AF24"/>
    <mergeCell ref="A25:J25"/>
    <mergeCell ref="K25:N25"/>
    <mergeCell ref="O25:T25"/>
    <mergeCell ref="U25:Z25"/>
    <mergeCell ref="AA25:AF25"/>
    <mergeCell ref="A26:J26"/>
    <mergeCell ref="K26:N26"/>
    <mergeCell ref="O26:T26"/>
    <mergeCell ref="U26:Z26"/>
    <mergeCell ref="AA26:AF26"/>
    <mergeCell ref="A27:J27"/>
    <mergeCell ref="K27:N27"/>
    <mergeCell ref="O27:T27"/>
    <mergeCell ref="U27:Z27"/>
    <mergeCell ref="AA27:AF27"/>
    <mergeCell ref="A28:J28"/>
    <mergeCell ref="K28:N28"/>
    <mergeCell ref="O28:T28"/>
    <mergeCell ref="U28:Z28"/>
    <mergeCell ref="AA28:AF28"/>
    <mergeCell ref="A29:J29"/>
    <mergeCell ref="K29:N29"/>
    <mergeCell ref="O29:T29"/>
    <mergeCell ref="U29:Z29"/>
    <mergeCell ref="AA29:AF29"/>
    <mergeCell ref="A30:J30"/>
    <mergeCell ref="K30:N30"/>
    <mergeCell ref="O30:T30"/>
    <mergeCell ref="U30:Z30"/>
    <mergeCell ref="AA30:AF30"/>
    <mergeCell ref="A31:J31"/>
    <mergeCell ref="K31:N31"/>
    <mergeCell ref="O31:T31"/>
    <mergeCell ref="U31:Z31"/>
    <mergeCell ref="AA31:AF31"/>
    <mergeCell ref="A32:J32"/>
    <mergeCell ref="K32:N32"/>
    <mergeCell ref="O32:T32"/>
    <mergeCell ref="U32:Z32"/>
    <mergeCell ref="AA32:AF32"/>
    <mergeCell ref="A33:J33"/>
    <mergeCell ref="K33:N33"/>
    <mergeCell ref="O33:T33"/>
    <mergeCell ref="U33:Z33"/>
    <mergeCell ref="AA33:AF33"/>
    <mergeCell ref="A34:J34"/>
    <mergeCell ref="K34:N34"/>
    <mergeCell ref="O34:T34"/>
    <mergeCell ref="U34:Z34"/>
    <mergeCell ref="AA34:AF34"/>
    <mergeCell ref="A35:J35"/>
    <mergeCell ref="K35:N35"/>
    <mergeCell ref="O35:T35"/>
    <mergeCell ref="U35:Z35"/>
    <mergeCell ref="AA35:AF35"/>
    <mergeCell ref="A36:J36"/>
    <mergeCell ref="K36:N36"/>
    <mergeCell ref="O36:T36"/>
    <mergeCell ref="U36:Z36"/>
    <mergeCell ref="AA36:AF36"/>
    <mergeCell ref="A37:J37"/>
    <mergeCell ref="K37:N37"/>
    <mergeCell ref="O37:T37"/>
    <mergeCell ref="U37:Z37"/>
    <mergeCell ref="AA37:AF37"/>
    <mergeCell ref="A38:J38"/>
    <mergeCell ref="K38:N38"/>
    <mergeCell ref="O38:T38"/>
    <mergeCell ref="U38:Z38"/>
    <mergeCell ref="AA38:AF38"/>
    <mergeCell ref="A39:J39"/>
    <mergeCell ref="K39:N39"/>
    <mergeCell ref="O39:T39"/>
    <mergeCell ref="U39:Z39"/>
    <mergeCell ref="AA39:AF39"/>
    <mergeCell ref="A40:J40"/>
    <mergeCell ref="K40:N40"/>
    <mergeCell ref="O40:T40"/>
    <mergeCell ref="U40:Z40"/>
    <mergeCell ref="AA40:AF40"/>
    <mergeCell ref="A41:J41"/>
    <mergeCell ref="K41:N41"/>
    <mergeCell ref="O41:T41"/>
    <mergeCell ref="U41:Z41"/>
    <mergeCell ref="AA41:AF41"/>
    <mergeCell ref="A42:J42"/>
    <mergeCell ref="K42:N42"/>
    <mergeCell ref="O42:T42"/>
    <mergeCell ref="U42:Z42"/>
    <mergeCell ref="AA42:AF42"/>
    <mergeCell ref="A43:J43"/>
    <mergeCell ref="K43:N43"/>
    <mergeCell ref="O43:T43"/>
    <mergeCell ref="U43:Z43"/>
    <mergeCell ref="AA43:AF43"/>
    <mergeCell ref="A44:J44"/>
    <mergeCell ref="K44:N44"/>
    <mergeCell ref="O44:T44"/>
    <mergeCell ref="U44:Z44"/>
    <mergeCell ref="AA44:AF44"/>
    <mergeCell ref="A45:J45"/>
    <mergeCell ref="K45:N45"/>
    <mergeCell ref="O45:T45"/>
    <mergeCell ref="U45:Z45"/>
    <mergeCell ref="AA45:AF45"/>
    <mergeCell ref="A46:J46"/>
    <mergeCell ref="K46:N46"/>
    <mergeCell ref="O46:T46"/>
    <mergeCell ref="U46:Z46"/>
    <mergeCell ref="AA46:AF46"/>
    <mergeCell ref="A47:J47"/>
    <mergeCell ref="K47:N47"/>
    <mergeCell ref="O47:T47"/>
    <mergeCell ref="U47:Z47"/>
    <mergeCell ref="AA47:AF47"/>
    <mergeCell ref="A48:J48"/>
    <mergeCell ref="K48:N48"/>
    <mergeCell ref="O48:T48"/>
    <mergeCell ref="U48:Z48"/>
    <mergeCell ref="AA48:AF48"/>
    <mergeCell ref="A49:J49"/>
    <mergeCell ref="K49:N49"/>
    <mergeCell ref="O49:T49"/>
    <mergeCell ref="U49:Z49"/>
    <mergeCell ref="AA49:AF49"/>
    <mergeCell ref="A50:J50"/>
    <mergeCell ref="K50:N50"/>
    <mergeCell ref="O50:T50"/>
    <mergeCell ref="U50:Z50"/>
    <mergeCell ref="AA50:AF50"/>
    <mergeCell ref="A51:J51"/>
    <mergeCell ref="K51:N51"/>
    <mergeCell ref="O51:T51"/>
    <mergeCell ref="U51:Z51"/>
    <mergeCell ref="AA51:AF51"/>
    <mergeCell ref="A52:J52"/>
    <mergeCell ref="K52:N52"/>
    <mergeCell ref="O52:T52"/>
    <mergeCell ref="U52:Z52"/>
    <mergeCell ref="AA52:AF52"/>
    <mergeCell ref="A53:J53"/>
    <mergeCell ref="K53:N53"/>
    <mergeCell ref="O53:T53"/>
    <mergeCell ref="U53:Z53"/>
    <mergeCell ref="AA53:AF53"/>
    <mergeCell ref="A54:J54"/>
    <mergeCell ref="K54:N54"/>
    <mergeCell ref="O54:T54"/>
    <mergeCell ref="U54:Z54"/>
    <mergeCell ref="AA54:AF54"/>
    <mergeCell ref="A55:J55"/>
    <mergeCell ref="K55:N55"/>
    <mergeCell ref="O55:T55"/>
    <mergeCell ref="U55:Z55"/>
    <mergeCell ref="AA55:AF55"/>
    <mergeCell ref="A56:J56"/>
    <mergeCell ref="K56:N56"/>
    <mergeCell ref="O56:T56"/>
    <mergeCell ref="U56:Z56"/>
    <mergeCell ref="AA56:AF56"/>
    <mergeCell ref="A57:J57"/>
    <mergeCell ref="K57:N57"/>
    <mergeCell ref="O57:T57"/>
    <mergeCell ref="U57:Z57"/>
    <mergeCell ref="AA57:AF57"/>
    <mergeCell ref="A58:J58"/>
    <mergeCell ref="K58:N58"/>
    <mergeCell ref="O58:T58"/>
    <mergeCell ref="U58:Z58"/>
    <mergeCell ref="AA58:AF58"/>
    <mergeCell ref="A59:J59"/>
    <mergeCell ref="K59:N59"/>
    <mergeCell ref="O59:T59"/>
    <mergeCell ref="U59:Z59"/>
    <mergeCell ref="AA59:AF59"/>
    <mergeCell ref="A60:J60"/>
    <mergeCell ref="K60:N60"/>
    <mergeCell ref="O60:T60"/>
    <mergeCell ref="U60:Z60"/>
    <mergeCell ref="AA60:AF60"/>
    <mergeCell ref="A61:J61"/>
    <mergeCell ref="K61:N61"/>
    <mergeCell ref="O61:T61"/>
    <mergeCell ref="U61:Z61"/>
    <mergeCell ref="AA61:AF61"/>
    <mergeCell ref="A62:J62"/>
    <mergeCell ref="K62:N62"/>
    <mergeCell ref="O62:T62"/>
    <mergeCell ref="U62:Z62"/>
    <mergeCell ref="AA62:AF62"/>
    <mergeCell ref="A63:J63"/>
    <mergeCell ref="K63:N63"/>
    <mergeCell ref="O63:T63"/>
    <mergeCell ref="U63:Z63"/>
    <mergeCell ref="AA63:AF63"/>
    <mergeCell ref="A64:J64"/>
    <mergeCell ref="K64:N64"/>
    <mergeCell ref="O64:T64"/>
    <mergeCell ref="U64:Z64"/>
    <mergeCell ref="AA64:AF64"/>
    <mergeCell ref="A65:J65"/>
    <mergeCell ref="K65:N65"/>
    <mergeCell ref="O65:T65"/>
    <mergeCell ref="U65:Z65"/>
    <mergeCell ref="AA65:AF65"/>
    <mergeCell ref="A66:J66"/>
    <mergeCell ref="K66:N66"/>
    <mergeCell ref="O66:T66"/>
    <mergeCell ref="U66:Z66"/>
    <mergeCell ref="AA66:AF66"/>
    <mergeCell ref="A67:J67"/>
    <mergeCell ref="K67:N67"/>
    <mergeCell ref="O67:T67"/>
    <mergeCell ref="U67:Z67"/>
    <mergeCell ref="AA67:AF67"/>
    <mergeCell ref="A68:J68"/>
    <mergeCell ref="K68:N68"/>
    <mergeCell ref="O68:T68"/>
    <mergeCell ref="U68:Z68"/>
    <mergeCell ref="AA68:AF68"/>
    <mergeCell ref="A69:J69"/>
    <mergeCell ref="K69:N69"/>
    <mergeCell ref="O69:T69"/>
    <mergeCell ref="U69:Z69"/>
    <mergeCell ref="AA69:AF69"/>
    <mergeCell ref="A70:J70"/>
    <mergeCell ref="K70:N70"/>
    <mergeCell ref="O70:T70"/>
    <mergeCell ref="U70:Z70"/>
    <mergeCell ref="AA70:AF70"/>
    <mergeCell ref="A71:J71"/>
    <mergeCell ref="K71:N71"/>
    <mergeCell ref="O71:T71"/>
    <mergeCell ref="U71:Z71"/>
    <mergeCell ref="AA71:AF71"/>
    <mergeCell ref="A72:J72"/>
    <mergeCell ref="K72:N72"/>
    <mergeCell ref="O72:T72"/>
    <mergeCell ref="U72:Z72"/>
    <mergeCell ref="AA72:AF72"/>
    <mergeCell ref="A73:J73"/>
    <mergeCell ref="K73:N73"/>
    <mergeCell ref="O73:T73"/>
    <mergeCell ref="U73:Z73"/>
    <mergeCell ref="AA73:AF73"/>
    <mergeCell ref="A74:J74"/>
    <mergeCell ref="K74:N74"/>
    <mergeCell ref="O74:T74"/>
    <mergeCell ref="U74:Z74"/>
    <mergeCell ref="AA74:AF74"/>
    <mergeCell ref="A75:J75"/>
    <mergeCell ref="K75:N75"/>
    <mergeCell ref="O75:T75"/>
    <mergeCell ref="U75:Z75"/>
    <mergeCell ref="AA75:AF75"/>
    <mergeCell ref="A76:J76"/>
    <mergeCell ref="K76:N76"/>
    <mergeCell ref="O76:T76"/>
    <mergeCell ref="U76:Z76"/>
    <mergeCell ref="AA76:AF76"/>
    <mergeCell ref="A77:J77"/>
    <mergeCell ref="K77:N77"/>
    <mergeCell ref="O77:T77"/>
    <mergeCell ref="U77:Z77"/>
    <mergeCell ref="AA77:AF77"/>
    <mergeCell ref="A78:J78"/>
    <mergeCell ref="K78:N78"/>
    <mergeCell ref="O78:T78"/>
    <mergeCell ref="U78:Z78"/>
    <mergeCell ref="AA78:AF78"/>
    <mergeCell ref="A79:J79"/>
    <mergeCell ref="K79:N79"/>
    <mergeCell ref="O79:T79"/>
    <mergeCell ref="U79:Z79"/>
    <mergeCell ref="AA79:AF79"/>
    <mergeCell ref="A80:J80"/>
    <mergeCell ref="K80:N80"/>
    <mergeCell ref="O80:T80"/>
    <mergeCell ref="U80:Z80"/>
    <mergeCell ref="AA80:AF80"/>
    <mergeCell ref="A81:J81"/>
    <mergeCell ref="K81:N81"/>
    <mergeCell ref="O81:T81"/>
    <mergeCell ref="U81:Z81"/>
    <mergeCell ref="AA81:AF81"/>
    <mergeCell ref="A82:J82"/>
    <mergeCell ref="K82:N82"/>
    <mergeCell ref="O82:T82"/>
    <mergeCell ref="U82:Z82"/>
    <mergeCell ref="AA82:AF82"/>
    <mergeCell ref="A83:J83"/>
    <mergeCell ref="K83:N83"/>
    <mergeCell ref="O83:T83"/>
    <mergeCell ref="U83:Z83"/>
    <mergeCell ref="AA83:AF83"/>
    <mergeCell ref="A84:J84"/>
    <mergeCell ref="K84:N84"/>
    <mergeCell ref="O84:T84"/>
    <mergeCell ref="U84:Z84"/>
    <mergeCell ref="AA84:AF84"/>
    <mergeCell ref="A85:J85"/>
    <mergeCell ref="K85:N85"/>
    <mergeCell ref="O85:T85"/>
    <mergeCell ref="U85:Z85"/>
    <mergeCell ref="AA85:AF85"/>
    <mergeCell ref="A86:J86"/>
    <mergeCell ref="K86:N86"/>
    <mergeCell ref="O86:T86"/>
    <mergeCell ref="U86:Z86"/>
    <mergeCell ref="AA86:AF86"/>
    <mergeCell ref="A87:J87"/>
    <mergeCell ref="K87:N87"/>
    <mergeCell ref="O87:T87"/>
    <mergeCell ref="U87:Z87"/>
    <mergeCell ref="AA87:AF87"/>
    <mergeCell ref="A88:J88"/>
    <mergeCell ref="K88:N88"/>
    <mergeCell ref="O88:T88"/>
    <mergeCell ref="U88:Z88"/>
    <mergeCell ref="AA88:AF88"/>
    <mergeCell ref="A89:J89"/>
    <mergeCell ref="K89:N89"/>
    <mergeCell ref="O89:T89"/>
    <mergeCell ref="U89:Z89"/>
    <mergeCell ref="AA89:AF89"/>
    <mergeCell ref="A90:J90"/>
    <mergeCell ref="K90:N90"/>
    <mergeCell ref="O90:T90"/>
    <mergeCell ref="U90:Z90"/>
    <mergeCell ref="AA90:AF90"/>
    <mergeCell ref="A91:J91"/>
    <mergeCell ref="K91:N91"/>
    <mergeCell ref="O91:T91"/>
    <mergeCell ref="U91:Z91"/>
    <mergeCell ref="AA91:AF91"/>
    <mergeCell ref="A92:J92"/>
    <mergeCell ref="K92:N92"/>
    <mergeCell ref="O92:T92"/>
    <mergeCell ref="U92:Z92"/>
    <mergeCell ref="AA92:AF92"/>
    <mergeCell ref="A94:J94"/>
    <mergeCell ref="K94:N94"/>
    <mergeCell ref="O94:T94"/>
    <mergeCell ref="U94:Z94"/>
    <mergeCell ref="AA94:AF94"/>
    <mergeCell ref="A95:J95"/>
    <mergeCell ref="K95:N95"/>
    <mergeCell ref="O95:T95"/>
    <mergeCell ref="U95:Z95"/>
    <mergeCell ref="AA95:AF95"/>
    <mergeCell ref="A93:J93"/>
    <mergeCell ref="K93:N93"/>
    <mergeCell ref="O93:T93"/>
    <mergeCell ref="U93:Z93"/>
    <mergeCell ref="AA93:AF93"/>
    <mergeCell ref="A96:J96"/>
    <mergeCell ref="K96:N96"/>
    <mergeCell ref="O96:T96"/>
    <mergeCell ref="U96:Z96"/>
    <mergeCell ref="AA96:AF96"/>
    <mergeCell ref="A97:J97"/>
    <mergeCell ref="K97:N97"/>
    <mergeCell ref="O97:T97"/>
    <mergeCell ref="U97:Z97"/>
    <mergeCell ref="AA97:AF97"/>
    <mergeCell ref="A98:J98"/>
    <mergeCell ref="K98:N98"/>
    <mergeCell ref="O98:T98"/>
    <mergeCell ref="U98:Z98"/>
    <mergeCell ref="AA98:AF98"/>
    <mergeCell ref="A99:J99"/>
    <mergeCell ref="K99:N99"/>
    <mergeCell ref="O99:T99"/>
    <mergeCell ref="U99:Z99"/>
    <mergeCell ref="AA99:AF99"/>
    <mergeCell ref="A100:J100"/>
    <mergeCell ref="K100:N100"/>
    <mergeCell ref="O100:T100"/>
    <mergeCell ref="U100:Z100"/>
    <mergeCell ref="AA100:AF100"/>
    <mergeCell ref="A101:J101"/>
    <mergeCell ref="K101:N101"/>
    <mergeCell ref="O101:T101"/>
    <mergeCell ref="U101:Z101"/>
    <mergeCell ref="AA101:AF101"/>
    <mergeCell ref="A102:J102"/>
    <mergeCell ref="K102:N102"/>
    <mergeCell ref="O102:T102"/>
    <mergeCell ref="U102:Z102"/>
    <mergeCell ref="AA102:AF102"/>
    <mergeCell ref="A103:J103"/>
    <mergeCell ref="K103:N103"/>
    <mergeCell ref="O103:T103"/>
    <mergeCell ref="U103:Z103"/>
    <mergeCell ref="AA103:AF103"/>
    <mergeCell ref="A104:J104"/>
    <mergeCell ref="K104:N104"/>
    <mergeCell ref="O104:T104"/>
    <mergeCell ref="U104:Z104"/>
    <mergeCell ref="AA104:AF104"/>
    <mergeCell ref="A105:J105"/>
    <mergeCell ref="K105:N105"/>
    <mergeCell ref="O105:T105"/>
    <mergeCell ref="U105:Z105"/>
    <mergeCell ref="AA105:AF105"/>
    <mergeCell ref="A106:J106"/>
    <mergeCell ref="K106:N106"/>
    <mergeCell ref="O106:T106"/>
    <mergeCell ref="U106:Z106"/>
    <mergeCell ref="AA106:AF106"/>
    <mergeCell ref="A107:J107"/>
    <mergeCell ref="K107:N107"/>
    <mergeCell ref="O107:T107"/>
    <mergeCell ref="U107:Z107"/>
    <mergeCell ref="AA107:AF107"/>
    <mergeCell ref="A108:J108"/>
    <mergeCell ref="K108:N108"/>
    <mergeCell ref="O108:T108"/>
    <mergeCell ref="U108:Z108"/>
    <mergeCell ref="AA108:AF108"/>
    <mergeCell ref="A110:J110"/>
    <mergeCell ref="K110:N110"/>
    <mergeCell ref="O110:T110"/>
    <mergeCell ref="U110:Z110"/>
    <mergeCell ref="AA110:AF110"/>
    <mergeCell ref="A109:J109"/>
    <mergeCell ref="K109:N109"/>
    <mergeCell ref="O109:T109"/>
    <mergeCell ref="U109:Z109"/>
    <mergeCell ref="AA109:AF109"/>
    <mergeCell ref="U114:Z114"/>
    <mergeCell ref="AA114:AF114"/>
    <mergeCell ref="A111:J111"/>
    <mergeCell ref="K111:N111"/>
    <mergeCell ref="O111:T111"/>
    <mergeCell ref="U111:Z111"/>
    <mergeCell ref="AA111:AF111"/>
    <mergeCell ref="A112:J112"/>
    <mergeCell ref="K112:N112"/>
    <mergeCell ref="O112:T112"/>
    <mergeCell ref="U112:Z112"/>
    <mergeCell ref="AA112:AF112"/>
    <mergeCell ref="AA115:AF115"/>
    <mergeCell ref="A116:J116"/>
    <mergeCell ref="K116:N116"/>
    <mergeCell ref="O116:T116"/>
    <mergeCell ref="U116:Z116"/>
    <mergeCell ref="AA116:AF116"/>
    <mergeCell ref="A1:AF1"/>
    <mergeCell ref="A117:J117"/>
    <mergeCell ref="K117:N117"/>
    <mergeCell ref="O117:T117"/>
    <mergeCell ref="U117:Z117"/>
    <mergeCell ref="AA117:AF117"/>
    <mergeCell ref="A115:J115"/>
    <mergeCell ref="K115:N115"/>
    <mergeCell ref="O115:T115"/>
    <mergeCell ref="U115:Z115"/>
    <mergeCell ref="A113:J113"/>
    <mergeCell ref="K113:N113"/>
    <mergeCell ref="O113:T113"/>
    <mergeCell ref="U113:Z113"/>
    <mergeCell ref="AA113:AF113"/>
    <mergeCell ref="A114:J114"/>
    <mergeCell ref="K114:N114"/>
    <mergeCell ref="O114:T114"/>
  </mergeCells>
  <printOptions horizontalCentered="1"/>
  <pageMargins left="0.59055118110236227" right="0.43307086614173229" top="0.70866141732283472" bottom="0.59055118110236227" header="0.78740157480314965" footer="0.78740157480314965"/>
  <pageSetup paperSize="256" fitToHeight="0" orientation="portrait" r:id="rId1"/>
  <headerFooter alignWithMargins="0">
    <oddFooter>&amp;P. oldal&amp;R&amp;A</oddFooter>
  </headerFooter>
  <rowBreaks count="3" manualBreakCount="3">
    <brk id="39" max="16383" man="1"/>
    <brk id="71" max="16383" man="1"/>
    <brk id="92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92D050"/>
    <pageSetUpPr fitToPage="1"/>
  </sheetPr>
  <dimension ref="A1:G39"/>
  <sheetViews>
    <sheetView topLeftCell="A16" zoomScaleNormal="100" workbookViewId="0">
      <selection activeCell="A40" sqref="A40"/>
    </sheetView>
  </sheetViews>
  <sheetFormatPr defaultRowHeight="12.75" x14ac:dyDescent="0.2"/>
  <cols>
    <col min="1" max="1" width="47.5" bestFit="1" customWidth="1"/>
    <col min="2" max="2" width="12.6640625" bestFit="1" customWidth="1"/>
    <col min="3" max="3" width="37.6640625" bestFit="1" customWidth="1"/>
    <col min="4" max="5" width="36.1640625" bestFit="1" customWidth="1"/>
    <col min="6" max="6" width="22.33203125" bestFit="1" customWidth="1"/>
    <col min="7" max="7" width="22.83203125" bestFit="1" customWidth="1"/>
  </cols>
  <sheetData>
    <row r="1" spans="1:5" x14ac:dyDescent="0.2">
      <c r="A1" s="1245" t="str">
        <f>CONCATENATE("16. melléklet ",Z_ALAPADATOK!A7," ",Z_ALAPADATOK!B7," ",Z_ALAPADATOK!C7," ",Z_ALAPADATOK!D7," ",Z_ALAPADATOK!E7," ",Z_ALAPADATOK!F7," ",Z_ALAPADATOK!G7," ",Z_ALAPADATOK!H7)</f>
        <v>16. melléklet a  / 2026. (  ) társulási határozathoz</v>
      </c>
      <c r="B1" s="1245"/>
      <c r="C1" s="1245"/>
      <c r="D1" s="1245"/>
      <c r="E1" s="1245"/>
    </row>
    <row r="3" spans="1:5" ht="18.75" x14ac:dyDescent="0.3">
      <c r="A3" s="1221" t="str">
        <f>Z_TARTALOMJEGYZÉK!B25</f>
        <v>Bevételek kormányzati funkciónkénti bontásban</v>
      </c>
      <c r="B3" s="1221"/>
      <c r="C3" s="1221"/>
      <c r="D3" s="1221"/>
      <c r="E3" s="1221"/>
    </row>
    <row r="5" spans="1:5" ht="15.75" x14ac:dyDescent="0.25">
      <c r="A5" s="1246" t="s">
        <v>1036</v>
      </c>
      <c r="B5" s="1246"/>
      <c r="C5" s="1246"/>
      <c r="D5" s="1246"/>
      <c r="E5" s="1246"/>
    </row>
    <row r="6" spans="1:5" ht="63" x14ac:dyDescent="0.2">
      <c r="A6" s="1244" t="s">
        <v>37</v>
      </c>
      <c r="B6" s="1244" t="s">
        <v>30</v>
      </c>
      <c r="C6" s="1244" t="s">
        <v>1139</v>
      </c>
      <c r="D6" s="1244" t="s">
        <v>1140</v>
      </c>
      <c r="E6" s="1244" t="s">
        <v>1141</v>
      </c>
    </row>
    <row r="7" spans="1:5" ht="25.5" x14ac:dyDescent="0.2">
      <c r="A7" s="1248" t="s">
        <v>1171</v>
      </c>
      <c r="B7" s="1249">
        <v>119748075</v>
      </c>
      <c r="C7" s="1249">
        <v>0</v>
      </c>
      <c r="D7" s="1249">
        <v>119748075</v>
      </c>
      <c r="E7" s="1249">
        <v>0</v>
      </c>
    </row>
    <row r="8" spans="1:5" ht="25.5" x14ac:dyDescent="0.2">
      <c r="A8" s="1248" t="s">
        <v>1142</v>
      </c>
      <c r="B8" s="1249">
        <v>119748075</v>
      </c>
      <c r="C8" s="1249">
        <v>0</v>
      </c>
      <c r="D8" s="1249">
        <v>119748075</v>
      </c>
      <c r="E8" s="1249">
        <v>0</v>
      </c>
    </row>
    <row r="9" spans="1:5" ht="25.5" x14ac:dyDescent="0.2">
      <c r="A9" s="1250" t="s">
        <v>1172</v>
      </c>
      <c r="B9" s="1251">
        <v>119748075</v>
      </c>
      <c r="C9" s="1251">
        <v>0</v>
      </c>
      <c r="D9" s="1251">
        <v>119748075</v>
      </c>
      <c r="E9" s="1251">
        <v>0</v>
      </c>
    </row>
    <row r="10" spans="1:5" x14ac:dyDescent="0.2">
      <c r="A10" s="1248" t="s">
        <v>1082</v>
      </c>
      <c r="B10" s="1249">
        <v>2586</v>
      </c>
      <c r="C10" s="1249">
        <v>862</v>
      </c>
      <c r="D10" s="1249">
        <v>0</v>
      </c>
      <c r="E10" s="1249">
        <v>1724</v>
      </c>
    </row>
    <row r="11" spans="1:5" x14ac:dyDescent="0.2">
      <c r="A11" s="1250" t="s">
        <v>821</v>
      </c>
      <c r="B11" s="1251">
        <v>2586</v>
      </c>
      <c r="C11" s="1251">
        <v>862</v>
      </c>
      <c r="D11" s="1251">
        <v>0</v>
      </c>
      <c r="E11" s="1251">
        <v>1724</v>
      </c>
    </row>
    <row r="12" spans="1:5" x14ac:dyDescent="0.2">
      <c r="A12" s="1250" t="s">
        <v>1059</v>
      </c>
      <c r="B12" s="1251">
        <v>119750661</v>
      </c>
      <c r="C12" s="1251">
        <v>862</v>
      </c>
      <c r="D12" s="1251">
        <v>119748075</v>
      </c>
      <c r="E12" s="1251">
        <v>1724</v>
      </c>
    </row>
    <row r="13" spans="1:5" ht="25.5" x14ac:dyDescent="0.2">
      <c r="A13" s="1248" t="s">
        <v>1078</v>
      </c>
      <c r="B13" s="1249">
        <v>20724</v>
      </c>
      <c r="C13" s="1249">
        <v>0</v>
      </c>
      <c r="D13" s="1249">
        <v>20724</v>
      </c>
      <c r="E13" s="1249">
        <v>0</v>
      </c>
    </row>
    <row r="14" spans="1:5" x14ac:dyDescent="0.2">
      <c r="A14" s="1248" t="s">
        <v>1173</v>
      </c>
      <c r="B14" s="1249">
        <v>20724</v>
      </c>
      <c r="C14" s="1249">
        <v>0</v>
      </c>
      <c r="D14" s="1249">
        <v>20724</v>
      </c>
      <c r="E14" s="1249">
        <v>0</v>
      </c>
    </row>
    <row r="15" spans="1:5" x14ac:dyDescent="0.2">
      <c r="A15" s="1248" t="s">
        <v>1174</v>
      </c>
      <c r="B15" s="1249">
        <v>20724</v>
      </c>
      <c r="C15" s="1249">
        <v>0</v>
      </c>
      <c r="D15" s="1249">
        <v>20724</v>
      </c>
      <c r="E15" s="1249">
        <v>0</v>
      </c>
    </row>
    <row r="16" spans="1:5" x14ac:dyDescent="0.2">
      <c r="A16" s="1250" t="s">
        <v>1060</v>
      </c>
      <c r="B16" s="1251">
        <v>20724</v>
      </c>
      <c r="C16" s="1251">
        <v>0</v>
      </c>
      <c r="D16" s="1251">
        <v>20724</v>
      </c>
      <c r="E16" s="1251">
        <v>0</v>
      </c>
    </row>
    <row r="17" spans="1:7" x14ac:dyDescent="0.2">
      <c r="A17" s="1250" t="s">
        <v>1061</v>
      </c>
      <c r="B17" s="1251">
        <v>119771385</v>
      </c>
      <c r="C17" s="1251">
        <v>862</v>
      </c>
      <c r="D17" s="1251">
        <v>119768799</v>
      </c>
      <c r="E17" s="1251">
        <v>1724</v>
      </c>
    </row>
    <row r="21" spans="1:7" ht="15.75" x14ac:dyDescent="0.25">
      <c r="A21" s="1246" t="s">
        <v>1084</v>
      </c>
      <c r="B21" s="1246"/>
      <c r="C21" s="1246"/>
      <c r="D21" s="1246"/>
      <c r="E21" s="1246"/>
    </row>
    <row r="22" spans="1:7" ht="63" x14ac:dyDescent="0.2">
      <c r="A22" s="1244" t="s">
        <v>37</v>
      </c>
      <c r="B22" s="1244" t="s">
        <v>30</v>
      </c>
      <c r="C22" s="1244" t="s">
        <v>1140</v>
      </c>
      <c r="D22" s="1244" t="s">
        <v>1143</v>
      </c>
      <c r="E22" s="1244" t="s">
        <v>1141</v>
      </c>
      <c r="F22" s="1244" t="s">
        <v>1144</v>
      </c>
      <c r="G22" s="1244" t="s">
        <v>1145</v>
      </c>
    </row>
    <row r="23" spans="1:7" ht="25.5" x14ac:dyDescent="0.2">
      <c r="A23" s="1248" t="s">
        <v>1171</v>
      </c>
      <c r="B23" s="1249">
        <v>5886951</v>
      </c>
      <c r="C23" s="1249">
        <v>5886951</v>
      </c>
      <c r="D23" s="1249">
        <v>0</v>
      </c>
      <c r="E23" s="1249">
        <v>0</v>
      </c>
      <c r="F23" s="1249">
        <v>0</v>
      </c>
      <c r="G23" s="1249">
        <v>0</v>
      </c>
    </row>
    <row r="24" spans="1:7" ht="25.5" x14ac:dyDescent="0.2">
      <c r="A24" s="1248" t="s">
        <v>1142</v>
      </c>
      <c r="B24" s="1249">
        <v>5886951</v>
      </c>
      <c r="C24" s="1249">
        <v>5886951</v>
      </c>
      <c r="D24" s="1249">
        <v>0</v>
      </c>
      <c r="E24" s="1249">
        <v>0</v>
      </c>
      <c r="F24" s="1249">
        <v>0</v>
      </c>
      <c r="G24" s="1249">
        <v>0</v>
      </c>
    </row>
    <row r="25" spans="1:7" ht="25.5" x14ac:dyDescent="0.2">
      <c r="A25" s="1250" t="s">
        <v>819</v>
      </c>
      <c r="B25" s="1251">
        <v>5886951</v>
      </c>
      <c r="C25" s="1251">
        <v>5886951</v>
      </c>
      <c r="D25" s="1251">
        <v>0</v>
      </c>
      <c r="E25" s="1251">
        <v>0</v>
      </c>
      <c r="F25" s="1251">
        <v>0</v>
      </c>
      <c r="G25" s="1251">
        <v>0</v>
      </c>
    </row>
    <row r="26" spans="1:7" x14ac:dyDescent="0.2">
      <c r="A26" s="1248" t="s">
        <v>1168</v>
      </c>
      <c r="B26" s="1249">
        <v>5971333</v>
      </c>
      <c r="C26" s="1249">
        <v>0</v>
      </c>
      <c r="D26" s="1249">
        <v>0</v>
      </c>
      <c r="E26" s="1249">
        <v>0</v>
      </c>
      <c r="F26" s="1249">
        <v>2771748</v>
      </c>
      <c r="G26" s="1249">
        <v>3199585</v>
      </c>
    </row>
    <row r="27" spans="1:7" x14ac:dyDescent="0.2">
      <c r="A27" s="1248" t="s">
        <v>1169</v>
      </c>
      <c r="B27" s="1249">
        <v>1612267</v>
      </c>
      <c r="C27" s="1249">
        <v>0</v>
      </c>
      <c r="D27" s="1249">
        <v>0</v>
      </c>
      <c r="E27" s="1249">
        <v>0</v>
      </c>
      <c r="F27" s="1249">
        <v>748373</v>
      </c>
      <c r="G27" s="1249">
        <v>863894</v>
      </c>
    </row>
    <row r="28" spans="1:7" ht="25.5" x14ac:dyDescent="0.2">
      <c r="A28" s="1248" t="s">
        <v>1080</v>
      </c>
      <c r="B28" s="1249">
        <v>2</v>
      </c>
      <c r="C28" s="1249">
        <v>0</v>
      </c>
      <c r="D28" s="1249">
        <v>0</v>
      </c>
      <c r="E28" s="1249">
        <v>2</v>
      </c>
      <c r="F28" s="1249">
        <v>0</v>
      </c>
      <c r="G28" s="1249">
        <v>0</v>
      </c>
    </row>
    <row r="29" spans="1:7" ht="25.5" x14ac:dyDescent="0.2">
      <c r="A29" s="1248" t="s">
        <v>1081</v>
      </c>
      <c r="B29" s="1249">
        <v>2</v>
      </c>
      <c r="C29" s="1249">
        <v>0</v>
      </c>
      <c r="D29" s="1249">
        <v>0</v>
      </c>
      <c r="E29" s="1249">
        <v>2</v>
      </c>
      <c r="F29" s="1249">
        <v>0</v>
      </c>
      <c r="G29" s="1249">
        <v>0</v>
      </c>
    </row>
    <row r="30" spans="1:7" x14ac:dyDescent="0.2">
      <c r="A30" s="1248" t="s">
        <v>1082</v>
      </c>
      <c r="B30" s="1249">
        <v>251605</v>
      </c>
      <c r="C30" s="1249">
        <v>0</v>
      </c>
      <c r="D30" s="1249">
        <v>476</v>
      </c>
      <c r="E30" s="1249">
        <v>251129</v>
      </c>
      <c r="F30" s="1249">
        <v>0</v>
      </c>
      <c r="G30" s="1249">
        <v>0</v>
      </c>
    </row>
    <row r="31" spans="1:7" x14ac:dyDescent="0.2">
      <c r="A31" s="1248" t="s">
        <v>1170</v>
      </c>
      <c r="B31" s="1249">
        <v>246977</v>
      </c>
      <c r="C31" s="1249">
        <v>0</v>
      </c>
      <c r="D31" s="1249">
        <v>0</v>
      </c>
      <c r="E31" s="1249">
        <v>246977</v>
      </c>
      <c r="F31" s="1249">
        <v>0</v>
      </c>
      <c r="G31" s="1249">
        <v>0</v>
      </c>
    </row>
    <row r="32" spans="1:7" x14ac:dyDescent="0.2">
      <c r="A32" s="1250" t="s">
        <v>821</v>
      </c>
      <c r="B32" s="1251">
        <v>7835207</v>
      </c>
      <c r="C32" s="1251">
        <v>0</v>
      </c>
      <c r="D32" s="1251">
        <v>476</v>
      </c>
      <c r="E32" s="1251">
        <v>251131</v>
      </c>
      <c r="F32" s="1251">
        <v>3520121</v>
      </c>
      <c r="G32" s="1251">
        <v>4063479</v>
      </c>
    </row>
    <row r="33" spans="1:7" x14ac:dyDescent="0.2">
      <c r="A33" s="1250" t="s">
        <v>1059</v>
      </c>
      <c r="B33" s="1251">
        <v>13722158</v>
      </c>
      <c r="C33" s="1251">
        <v>5886951</v>
      </c>
      <c r="D33" s="1251">
        <v>476</v>
      </c>
      <c r="E33" s="1251">
        <v>251131</v>
      </c>
      <c r="F33" s="1251">
        <v>3520121</v>
      </c>
      <c r="G33" s="1251">
        <v>4063479</v>
      </c>
    </row>
    <row r="34" spans="1:7" ht="25.5" x14ac:dyDescent="0.2">
      <c r="A34" s="1248" t="s">
        <v>1078</v>
      </c>
      <c r="B34" s="1249">
        <v>271268</v>
      </c>
      <c r="C34" s="1249">
        <v>271268</v>
      </c>
      <c r="D34" s="1249">
        <v>0</v>
      </c>
      <c r="E34" s="1249">
        <v>0</v>
      </c>
      <c r="F34" s="1249">
        <v>0</v>
      </c>
      <c r="G34" s="1249">
        <v>0</v>
      </c>
    </row>
    <row r="35" spans="1:7" x14ac:dyDescent="0.2">
      <c r="A35" s="1248" t="s">
        <v>1175</v>
      </c>
      <c r="B35" s="1249">
        <v>271268</v>
      </c>
      <c r="C35" s="1249">
        <v>271268</v>
      </c>
      <c r="D35" s="1249">
        <v>0</v>
      </c>
      <c r="E35" s="1249">
        <v>0</v>
      </c>
      <c r="F35" s="1249">
        <v>0</v>
      </c>
      <c r="G35" s="1249">
        <v>0</v>
      </c>
    </row>
    <row r="36" spans="1:7" x14ac:dyDescent="0.2">
      <c r="A36" s="1248" t="s">
        <v>1079</v>
      </c>
      <c r="B36" s="1249">
        <v>116820075</v>
      </c>
      <c r="C36" s="1249">
        <v>116820075</v>
      </c>
      <c r="D36" s="1249">
        <v>0</v>
      </c>
      <c r="E36" s="1249">
        <v>0</v>
      </c>
      <c r="F36" s="1249">
        <v>0</v>
      </c>
      <c r="G36" s="1249">
        <v>0</v>
      </c>
    </row>
    <row r="37" spans="1:7" x14ac:dyDescent="0.2">
      <c r="A37" s="1248" t="s">
        <v>1176</v>
      </c>
      <c r="B37" s="1249">
        <v>117091343</v>
      </c>
      <c r="C37" s="1249">
        <v>117091343</v>
      </c>
      <c r="D37" s="1249">
        <v>0</v>
      </c>
      <c r="E37" s="1249">
        <v>0</v>
      </c>
      <c r="F37" s="1249">
        <v>0</v>
      </c>
      <c r="G37" s="1249">
        <v>0</v>
      </c>
    </row>
    <row r="38" spans="1:7" x14ac:dyDescent="0.2">
      <c r="A38" s="1250" t="s">
        <v>1060</v>
      </c>
      <c r="B38" s="1251">
        <v>117091343</v>
      </c>
      <c r="C38" s="1251">
        <v>117091343</v>
      </c>
      <c r="D38" s="1251">
        <v>0</v>
      </c>
      <c r="E38" s="1251">
        <v>0</v>
      </c>
      <c r="F38" s="1251">
        <v>0</v>
      </c>
      <c r="G38" s="1251">
        <v>0</v>
      </c>
    </row>
    <row r="39" spans="1:7" x14ac:dyDescent="0.2">
      <c r="A39" s="1250" t="s">
        <v>1177</v>
      </c>
      <c r="B39" s="1251">
        <v>130813501</v>
      </c>
      <c r="C39" s="1251">
        <v>122978294</v>
      </c>
      <c r="D39" s="1251">
        <v>476</v>
      </c>
      <c r="E39" s="1251">
        <v>251131</v>
      </c>
      <c r="F39" s="1251">
        <v>3520121</v>
      </c>
      <c r="G39" s="1251">
        <v>4063479</v>
      </c>
    </row>
  </sheetData>
  <mergeCells count="4">
    <mergeCell ref="A3:E3"/>
    <mergeCell ref="A5:E5"/>
    <mergeCell ref="A21:E21"/>
    <mergeCell ref="A1:E1"/>
  </mergeCells>
  <pageMargins left="0.7" right="0.7" top="0.75" bottom="0.75" header="0.3" footer="0.3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92D050"/>
    <pageSetUpPr fitToPage="1"/>
  </sheetPr>
  <dimension ref="A1:F67"/>
  <sheetViews>
    <sheetView tabSelected="1" zoomScaleNormal="100" workbookViewId="0">
      <selection activeCell="A68" sqref="A68"/>
    </sheetView>
  </sheetViews>
  <sheetFormatPr defaultRowHeight="12.75" x14ac:dyDescent="0.2"/>
  <cols>
    <col min="1" max="1" width="47.6640625" bestFit="1" customWidth="1"/>
    <col min="2" max="2" width="12.6640625" bestFit="1" customWidth="1"/>
    <col min="3" max="3" width="37.6640625" bestFit="1" customWidth="1"/>
    <col min="4" max="5" width="36.1640625" bestFit="1" customWidth="1"/>
    <col min="6" max="6" width="26.1640625" bestFit="1" customWidth="1"/>
  </cols>
  <sheetData>
    <row r="1" spans="1:5" x14ac:dyDescent="0.2">
      <c r="A1" s="1245" t="str">
        <f>CONCATENATE("17. melléklet ",Z_ALAPADATOK!A7," ",Z_ALAPADATOK!B7," ",Z_ALAPADATOK!C7," ",Z_ALAPADATOK!D7," ",Z_ALAPADATOK!E7," ",Z_ALAPADATOK!F7," ",Z_ALAPADATOK!G7," ",Z_ALAPADATOK!H7)</f>
        <v>17. melléklet a  / 2026. (  ) társulási határozathoz</v>
      </c>
      <c r="B1" s="1245"/>
      <c r="C1" s="1245"/>
      <c r="D1" s="1245"/>
      <c r="E1" s="1245"/>
    </row>
    <row r="2" spans="1:5" x14ac:dyDescent="0.2">
      <c r="A2" s="287"/>
      <c r="B2" s="287"/>
      <c r="C2" s="287"/>
      <c r="D2" s="287"/>
      <c r="E2" s="287"/>
    </row>
    <row r="3" spans="1:5" ht="18.75" x14ac:dyDescent="0.3">
      <c r="A3" s="1221" t="str">
        <f>Z_TARTALOMJEGYZÉK!B26</f>
        <v>Kiadások kormányzati funkciónkénti bontásban</v>
      </c>
      <c r="B3" s="1221"/>
      <c r="C3" s="1221"/>
      <c r="D3" s="1221"/>
      <c r="E3" s="1221"/>
    </row>
    <row r="4" spans="1:5" ht="18.75" x14ac:dyDescent="0.3">
      <c r="A4" s="1045"/>
      <c r="B4" s="1045"/>
      <c r="C4" s="1045"/>
      <c r="D4" s="1045"/>
      <c r="E4" s="1045"/>
    </row>
    <row r="5" spans="1:5" ht="15.75" x14ac:dyDescent="0.25">
      <c r="A5" s="1246" t="s">
        <v>1036</v>
      </c>
      <c r="B5" s="1246"/>
      <c r="C5" s="1246"/>
      <c r="D5" s="1246"/>
      <c r="E5" s="1246"/>
    </row>
    <row r="6" spans="1:5" ht="63" x14ac:dyDescent="0.2">
      <c r="A6" s="1244" t="s">
        <v>37</v>
      </c>
      <c r="B6" s="1244" t="s">
        <v>30</v>
      </c>
      <c r="C6" s="1244" t="s">
        <v>1139</v>
      </c>
      <c r="D6" s="1244" t="s">
        <v>1140</v>
      </c>
      <c r="E6" s="1244" t="s">
        <v>1141</v>
      </c>
    </row>
    <row r="7" spans="1:5" x14ac:dyDescent="0.2">
      <c r="A7" s="1248" t="s">
        <v>1135</v>
      </c>
      <c r="B7" s="1249">
        <v>2319000</v>
      </c>
      <c r="C7" s="1249">
        <v>691960</v>
      </c>
      <c r="D7" s="1249">
        <v>0</v>
      </c>
      <c r="E7" s="1249">
        <v>1627040</v>
      </c>
    </row>
    <row r="8" spans="1:5" x14ac:dyDescent="0.2">
      <c r="A8" s="1248" t="s">
        <v>1178</v>
      </c>
      <c r="B8" s="1249">
        <v>2319000</v>
      </c>
      <c r="C8" s="1249">
        <v>691960</v>
      </c>
      <c r="D8" s="1249">
        <v>0</v>
      </c>
      <c r="E8" s="1249">
        <v>1627040</v>
      </c>
    </row>
    <row r="9" spans="1:5" x14ac:dyDescent="0.2">
      <c r="A9" s="1250" t="s">
        <v>823</v>
      </c>
      <c r="B9" s="1251">
        <v>2319000</v>
      </c>
      <c r="C9" s="1251">
        <v>691960</v>
      </c>
      <c r="D9" s="1251">
        <v>0</v>
      </c>
      <c r="E9" s="1251">
        <v>1627040</v>
      </c>
    </row>
    <row r="10" spans="1:5" ht="25.5" x14ac:dyDescent="0.2">
      <c r="A10" s="1250" t="s">
        <v>1179</v>
      </c>
      <c r="B10" s="1251">
        <v>301476</v>
      </c>
      <c r="C10" s="1251">
        <v>89957</v>
      </c>
      <c r="D10" s="1251">
        <v>0</v>
      </c>
      <c r="E10" s="1251">
        <v>211519</v>
      </c>
    </row>
    <row r="11" spans="1:5" x14ac:dyDescent="0.2">
      <c r="A11" s="1248" t="s">
        <v>1136</v>
      </c>
      <c r="B11" s="1249">
        <v>301476</v>
      </c>
      <c r="C11" s="1249">
        <v>89957</v>
      </c>
      <c r="D11" s="1249">
        <v>0</v>
      </c>
      <c r="E11" s="1249">
        <v>211519</v>
      </c>
    </row>
    <row r="12" spans="1:5" x14ac:dyDescent="0.2">
      <c r="A12" s="1248" t="s">
        <v>1180</v>
      </c>
      <c r="B12" s="1249">
        <v>314665</v>
      </c>
      <c r="C12" s="1249">
        <v>146169</v>
      </c>
      <c r="D12" s="1249">
        <v>0</v>
      </c>
      <c r="E12" s="1249">
        <v>168496</v>
      </c>
    </row>
    <row r="13" spans="1:5" x14ac:dyDescent="0.2">
      <c r="A13" s="1248" t="s">
        <v>1181</v>
      </c>
      <c r="B13" s="1249">
        <v>314665</v>
      </c>
      <c r="C13" s="1249">
        <v>146169</v>
      </c>
      <c r="D13" s="1249">
        <v>0</v>
      </c>
      <c r="E13" s="1249">
        <v>168496</v>
      </c>
    </row>
    <row r="14" spans="1:5" x14ac:dyDescent="0.2">
      <c r="A14" s="1248" t="s">
        <v>1137</v>
      </c>
      <c r="B14" s="1249">
        <v>2242</v>
      </c>
      <c r="C14" s="1249">
        <v>276</v>
      </c>
      <c r="D14" s="1249">
        <v>0</v>
      </c>
      <c r="E14" s="1249">
        <v>1966</v>
      </c>
    </row>
    <row r="15" spans="1:5" ht="25.5" x14ac:dyDescent="0.2">
      <c r="A15" s="1248" t="s">
        <v>1182</v>
      </c>
      <c r="B15" s="1249">
        <v>2242</v>
      </c>
      <c r="C15" s="1249">
        <v>276</v>
      </c>
      <c r="D15" s="1249">
        <v>0</v>
      </c>
      <c r="E15" s="1249">
        <v>1966</v>
      </c>
    </row>
    <row r="16" spans="1:5" x14ac:dyDescent="0.2">
      <c r="A16" s="1250" t="s">
        <v>825</v>
      </c>
      <c r="B16" s="1251">
        <v>316907</v>
      </c>
      <c r="C16" s="1251">
        <v>146445</v>
      </c>
      <c r="D16" s="1251">
        <v>0</v>
      </c>
      <c r="E16" s="1251">
        <v>170462</v>
      </c>
    </row>
    <row r="17" spans="1:6" x14ac:dyDescent="0.2">
      <c r="A17" s="1250" t="s">
        <v>1183</v>
      </c>
      <c r="B17" s="1251">
        <v>2937383</v>
      </c>
      <c r="C17" s="1251">
        <v>928362</v>
      </c>
      <c r="D17" s="1251">
        <v>0</v>
      </c>
      <c r="E17" s="1251">
        <v>2009021</v>
      </c>
    </row>
    <row r="18" spans="1:6" ht="25.5" x14ac:dyDescent="0.2">
      <c r="A18" s="1248" t="s">
        <v>1138</v>
      </c>
      <c r="B18" s="1249">
        <v>116820075</v>
      </c>
      <c r="C18" s="1249">
        <v>0</v>
      </c>
      <c r="D18" s="1249">
        <v>116820075</v>
      </c>
      <c r="E18" s="1249">
        <v>0</v>
      </c>
    </row>
    <row r="19" spans="1:6" x14ac:dyDescent="0.2">
      <c r="A19" s="1248" t="s">
        <v>1184</v>
      </c>
      <c r="B19" s="1249">
        <v>116820075</v>
      </c>
      <c r="C19" s="1249">
        <v>0</v>
      </c>
      <c r="D19" s="1249">
        <v>116820075</v>
      </c>
      <c r="E19" s="1249">
        <v>0</v>
      </c>
    </row>
    <row r="20" spans="1:6" x14ac:dyDescent="0.2">
      <c r="A20" s="1250" t="s">
        <v>1185</v>
      </c>
      <c r="B20" s="1251">
        <v>116820075</v>
      </c>
      <c r="C20" s="1251">
        <v>0</v>
      </c>
      <c r="D20" s="1251">
        <v>116820075</v>
      </c>
      <c r="E20" s="1251">
        <v>0</v>
      </c>
    </row>
    <row r="21" spans="1:6" x14ac:dyDescent="0.2">
      <c r="A21" s="1250" t="s">
        <v>1186</v>
      </c>
      <c r="B21" s="1251">
        <v>119757458</v>
      </c>
      <c r="C21" s="1251">
        <v>928362</v>
      </c>
      <c r="D21" s="1251">
        <v>116820075</v>
      </c>
      <c r="E21" s="1251">
        <v>2009021</v>
      </c>
    </row>
    <row r="25" spans="1:6" ht="15.75" x14ac:dyDescent="0.25">
      <c r="A25" s="1246" t="s">
        <v>1084</v>
      </c>
      <c r="B25" s="1246"/>
      <c r="C25" s="1246"/>
      <c r="D25" s="1246"/>
      <c r="E25" s="1246"/>
      <c r="F25" s="1247"/>
    </row>
    <row r="26" spans="1:6" ht="47.25" x14ac:dyDescent="0.2">
      <c r="A26" s="1244" t="s">
        <v>37</v>
      </c>
      <c r="B26" s="1244" t="s">
        <v>30</v>
      </c>
      <c r="C26" s="1244" t="s">
        <v>1143</v>
      </c>
      <c r="D26" s="1244" t="s">
        <v>1141</v>
      </c>
      <c r="E26" s="1244" t="s">
        <v>1144</v>
      </c>
      <c r="F26" s="1244" t="s">
        <v>1145</v>
      </c>
    </row>
    <row r="27" spans="1:6" ht="25.5" x14ac:dyDescent="0.2">
      <c r="A27" s="1248" t="s">
        <v>1146</v>
      </c>
      <c r="B27" s="1249">
        <v>76844214</v>
      </c>
      <c r="C27" s="1249">
        <v>67512156</v>
      </c>
      <c r="D27" s="1249">
        <v>345330</v>
      </c>
      <c r="E27" s="1249">
        <v>8986728</v>
      </c>
      <c r="F27" s="1249">
        <v>0</v>
      </c>
    </row>
    <row r="28" spans="1:6" x14ac:dyDescent="0.2">
      <c r="A28" s="1248" t="s">
        <v>1147</v>
      </c>
      <c r="B28" s="1249">
        <v>2433375</v>
      </c>
      <c r="C28" s="1249">
        <v>1172250</v>
      </c>
      <c r="D28" s="1249">
        <v>61125</v>
      </c>
      <c r="E28" s="1249">
        <v>1200000</v>
      </c>
      <c r="F28" s="1249">
        <v>0</v>
      </c>
    </row>
    <row r="29" spans="1:6" x14ac:dyDescent="0.2">
      <c r="A29" s="1248" t="s">
        <v>1148</v>
      </c>
      <c r="B29" s="1249">
        <v>886665</v>
      </c>
      <c r="C29" s="1249">
        <v>886665</v>
      </c>
      <c r="D29" s="1249">
        <v>0</v>
      </c>
      <c r="E29" s="1249">
        <v>0</v>
      </c>
      <c r="F29" s="1249">
        <v>0</v>
      </c>
    </row>
    <row r="30" spans="1:6" x14ac:dyDescent="0.2">
      <c r="A30" s="1248" t="s">
        <v>1149</v>
      </c>
      <c r="B30" s="1249">
        <v>1460630</v>
      </c>
      <c r="C30" s="1249">
        <v>1436060</v>
      </c>
      <c r="D30" s="1249">
        <v>0</v>
      </c>
      <c r="E30" s="1249">
        <v>24570</v>
      </c>
      <c r="F30" s="1249">
        <v>0</v>
      </c>
    </row>
    <row r="31" spans="1:6" ht="25.5" x14ac:dyDescent="0.2">
      <c r="A31" s="1248" t="s">
        <v>1187</v>
      </c>
      <c r="B31" s="1249">
        <v>2007402</v>
      </c>
      <c r="C31" s="1249">
        <v>1789896</v>
      </c>
      <c r="D31" s="1249">
        <v>4000</v>
      </c>
      <c r="E31" s="1249">
        <v>213506</v>
      </c>
      <c r="F31" s="1249">
        <v>0</v>
      </c>
    </row>
    <row r="32" spans="1:6" x14ac:dyDescent="0.2">
      <c r="A32" s="1248" t="s">
        <v>1188</v>
      </c>
      <c r="B32" s="1249">
        <v>83632286</v>
      </c>
      <c r="C32" s="1249">
        <v>72797027</v>
      </c>
      <c r="D32" s="1249">
        <v>410455</v>
      </c>
      <c r="E32" s="1249">
        <v>10424804</v>
      </c>
      <c r="F32" s="1249">
        <v>0</v>
      </c>
    </row>
    <row r="33" spans="1:6" ht="38.25" x14ac:dyDescent="0.2">
      <c r="A33" s="1248" t="s">
        <v>1150</v>
      </c>
      <c r="B33" s="1249">
        <v>2331780</v>
      </c>
      <c r="C33" s="1249">
        <v>899522</v>
      </c>
      <c r="D33" s="1249">
        <v>0</v>
      </c>
      <c r="E33" s="1249">
        <v>1432258</v>
      </c>
      <c r="F33" s="1249">
        <v>0</v>
      </c>
    </row>
    <row r="34" spans="1:6" x14ac:dyDescent="0.2">
      <c r="A34" s="1248" t="s">
        <v>1135</v>
      </c>
      <c r="B34" s="1249">
        <v>418876</v>
      </c>
      <c r="C34" s="1249">
        <v>0</v>
      </c>
      <c r="D34" s="1249">
        <v>418876</v>
      </c>
      <c r="E34" s="1249">
        <v>0</v>
      </c>
      <c r="F34" s="1249">
        <v>0</v>
      </c>
    </row>
    <row r="35" spans="1:6" x14ac:dyDescent="0.2">
      <c r="A35" s="1248" t="s">
        <v>1189</v>
      </c>
      <c r="B35" s="1249">
        <v>2750656</v>
      </c>
      <c r="C35" s="1249">
        <v>899522</v>
      </c>
      <c r="D35" s="1249">
        <v>418876</v>
      </c>
      <c r="E35" s="1249">
        <v>1432258</v>
      </c>
      <c r="F35" s="1249">
        <v>0</v>
      </c>
    </row>
    <row r="36" spans="1:6" x14ac:dyDescent="0.2">
      <c r="A36" s="1250" t="s">
        <v>1190</v>
      </c>
      <c r="B36" s="1251">
        <v>86382942</v>
      </c>
      <c r="C36" s="1251">
        <v>73696549</v>
      </c>
      <c r="D36" s="1251">
        <v>829331</v>
      </c>
      <c r="E36" s="1251">
        <v>11857062</v>
      </c>
      <c r="F36" s="1251">
        <v>0</v>
      </c>
    </row>
    <row r="37" spans="1:6" ht="25.5" x14ac:dyDescent="0.2">
      <c r="A37" s="1250" t="s">
        <v>824</v>
      </c>
      <c r="B37" s="1251">
        <v>10270025</v>
      </c>
      <c r="C37" s="1251">
        <v>8695393</v>
      </c>
      <c r="D37" s="1251">
        <v>52688</v>
      </c>
      <c r="E37" s="1251">
        <v>1521944</v>
      </c>
      <c r="F37" s="1251">
        <v>0</v>
      </c>
    </row>
    <row r="38" spans="1:6" x14ac:dyDescent="0.2">
      <c r="A38" s="1248" t="s">
        <v>1136</v>
      </c>
      <c r="B38" s="1249">
        <v>9529584</v>
      </c>
      <c r="C38" s="1249">
        <v>7966605</v>
      </c>
      <c r="D38" s="1249">
        <v>48790</v>
      </c>
      <c r="E38" s="1249">
        <v>1514189</v>
      </c>
      <c r="F38" s="1249">
        <v>0</v>
      </c>
    </row>
    <row r="39" spans="1:6" x14ac:dyDescent="0.2">
      <c r="A39" s="1248" t="s">
        <v>1151</v>
      </c>
      <c r="B39" s="1249">
        <v>603543</v>
      </c>
      <c r="C39" s="1249">
        <v>595788</v>
      </c>
      <c r="D39" s="1249">
        <v>0</v>
      </c>
      <c r="E39" s="1249">
        <v>7755</v>
      </c>
      <c r="F39" s="1249">
        <v>0</v>
      </c>
    </row>
    <row r="40" spans="1:6" ht="25.5" x14ac:dyDescent="0.2">
      <c r="A40" s="1248" t="s">
        <v>1152</v>
      </c>
      <c r="B40" s="1249">
        <v>136898</v>
      </c>
      <c r="C40" s="1249">
        <v>133000</v>
      </c>
      <c r="D40" s="1249">
        <v>3898</v>
      </c>
      <c r="E40" s="1249">
        <v>0</v>
      </c>
      <c r="F40" s="1249">
        <v>0</v>
      </c>
    </row>
    <row r="41" spans="1:6" x14ac:dyDescent="0.2">
      <c r="A41" s="1248" t="s">
        <v>1153</v>
      </c>
      <c r="B41" s="1249">
        <v>16762550</v>
      </c>
      <c r="C41" s="1249">
        <v>0</v>
      </c>
      <c r="D41" s="1249">
        <v>1790036</v>
      </c>
      <c r="E41" s="1249">
        <v>12687546</v>
      </c>
      <c r="F41" s="1249">
        <v>2284968</v>
      </c>
    </row>
    <row r="42" spans="1:6" x14ac:dyDescent="0.2">
      <c r="A42" s="1248" t="s">
        <v>1191</v>
      </c>
      <c r="B42" s="1249">
        <v>16762550</v>
      </c>
      <c r="C42" s="1249">
        <v>0</v>
      </c>
      <c r="D42" s="1249">
        <v>1790036</v>
      </c>
      <c r="E42" s="1249">
        <v>12687546</v>
      </c>
      <c r="F42" s="1249">
        <v>2284968</v>
      </c>
    </row>
    <row r="43" spans="1:6" x14ac:dyDescent="0.2">
      <c r="A43" s="1248" t="s">
        <v>1154</v>
      </c>
      <c r="B43" s="1249">
        <v>129889</v>
      </c>
      <c r="C43" s="1249">
        <v>0</v>
      </c>
      <c r="D43" s="1249">
        <v>103816</v>
      </c>
      <c r="E43" s="1249">
        <v>22423</v>
      </c>
      <c r="F43" s="1249">
        <v>3650</v>
      </c>
    </row>
    <row r="44" spans="1:6" x14ac:dyDescent="0.2">
      <c r="A44" s="1248" t="s">
        <v>1155</v>
      </c>
      <c r="B44" s="1249">
        <v>80100</v>
      </c>
      <c r="C44" s="1249">
        <v>0</v>
      </c>
      <c r="D44" s="1249">
        <v>80100</v>
      </c>
      <c r="E44" s="1249">
        <v>0</v>
      </c>
      <c r="F44" s="1249">
        <v>0</v>
      </c>
    </row>
    <row r="45" spans="1:6" x14ac:dyDescent="0.2">
      <c r="A45" s="1248" t="s">
        <v>1192</v>
      </c>
      <c r="B45" s="1249">
        <v>209989</v>
      </c>
      <c r="C45" s="1249">
        <v>0</v>
      </c>
      <c r="D45" s="1249">
        <v>183916</v>
      </c>
      <c r="E45" s="1249">
        <v>22423</v>
      </c>
      <c r="F45" s="1249">
        <v>3650</v>
      </c>
    </row>
    <row r="46" spans="1:6" x14ac:dyDescent="0.2">
      <c r="A46" s="1248" t="s">
        <v>1156</v>
      </c>
      <c r="B46" s="1249">
        <v>372048</v>
      </c>
      <c r="C46" s="1249">
        <v>0</v>
      </c>
      <c r="D46" s="1249">
        <v>58209</v>
      </c>
      <c r="E46" s="1249">
        <v>269901</v>
      </c>
      <c r="F46" s="1249">
        <v>43938</v>
      </c>
    </row>
    <row r="47" spans="1:6" x14ac:dyDescent="0.2">
      <c r="A47" s="1248" t="s">
        <v>1157</v>
      </c>
      <c r="B47" s="1249">
        <v>459358</v>
      </c>
      <c r="C47" s="1249">
        <v>0</v>
      </c>
      <c r="D47" s="1249">
        <v>459358</v>
      </c>
      <c r="E47" s="1249">
        <v>0</v>
      </c>
      <c r="F47" s="1249">
        <v>0</v>
      </c>
    </row>
    <row r="48" spans="1:6" x14ac:dyDescent="0.2">
      <c r="A48" s="1248" t="s">
        <v>1158</v>
      </c>
      <c r="B48" s="1249">
        <v>434954</v>
      </c>
      <c r="C48" s="1249">
        <v>0</v>
      </c>
      <c r="D48" s="1249">
        <v>295936</v>
      </c>
      <c r="E48" s="1249">
        <v>119555</v>
      </c>
      <c r="F48" s="1249">
        <v>19463</v>
      </c>
    </row>
    <row r="49" spans="1:6" x14ac:dyDescent="0.2">
      <c r="A49" s="1248" t="s">
        <v>1193</v>
      </c>
      <c r="B49" s="1249">
        <v>1266360</v>
      </c>
      <c r="C49" s="1249">
        <v>0</v>
      </c>
      <c r="D49" s="1249">
        <v>813503</v>
      </c>
      <c r="E49" s="1249">
        <v>389456</v>
      </c>
      <c r="F49" s="1249">
        <v>63401</v>
      </c>
    </row>
    <row r="50" spans="1:6" x14ac:dyDescent="0.2">
      <c r="A50" s="1248" t="s">
        <v>1159</v>
      </c>
      <c r="B50" s="1249">
        <v>513690</v>
      </c>
      <c r="C50" s="1249">
        <v>0</v>
      </c>
      <c r="D50" s="1249">
        <v>502013</v>
      </c>
      <c r="E50" s="1249">
        <v>10042</v>
      </c>
      <c r="F50" s="1249">
        <v>1635</v>
      </c>
    </row>
    <row r="51" spans="1:6" ht="25.5" x14ac:dyDescent="0.2">
      <c r="A51" s="1248" t="s">
        <v>1160</v>
      </c>
      <c r="B51" s="1249">
        <v>268390</v>
      </c>
      <c r="C51" s="1249">
        <v>0</v>
      </c>
      <c r="D51" s="1249">
        <v>268390</v>
      </c>
      <c r="E51" s="1249">
        <v>0</v>
      </c>
      <c r="F51" s="1249">
        <v>0</v>
      </c>
    </row>
    <row r="52" spans="1:6" x14ac:dyDescent="0.2">
      <c r="A52" s="1248" t="s">
        <v>1194</v>
      </c>
      <c r="B52" s="1249">
        <v>2137867</v>
      </c>
      <c r="C52" s="1249">
        <v>120000</v>
      </c>
      <c r="D52" s="1249">
        <v>1793146</v>
      </c>
      <c r="E52" s="1249">
        <v>184693</v>
      </c>
      <c r="F52" s="1249">
        <v>40028</v>
      </c>
    </row>
    <row r="53" spans="1:6" x14ac:dyDescent="0.2">
      <c r="A53" s="1248" t="s">
        <v>1195</v>
      </c>
      <c r="B53" s="1249">
        <v>4186307</v>
      </c>
      <c r="C53" s="1249">
        <v>120000</v>
      </c>
      <c r="D53" s="1249">
        <v>3377052</v>
      </c>
      <c r="E53" s="1249">
        <v>584191</v>
      </c>
      <c r="F53" s="1249">
        <v>105064</v>
      </c>
    </row>
    <row r="54" spans="1:6" ht="25.5" x14ac:dyDescent="0.2">
      <c r="A54" s="1248" t="s">
        <v>1161</v>
      </c>
      <c r="B54" s="1249">
        <v>3904505</v>
      </c>
      <c r="C54" s="1249">
        <v>0</v>
      </c>
      <c r="D54" s="1249">
        <v>974077</v>
      </c>
      <c r="E54" s="1249">
        <v>2491363</v>
      </c>
      <c r="F54" s="1249">
        <v>439065</v>
      </c>
    </row>
    <row r="55" spans="1:6" x14ac:dyDescent="0.2">
      <c r="A55" s="1248" t="s">
        <v>1137</v>
      </c>
      <c r="B55" s="1249">
        <v>7508</v>
      </c>
      <c r="C55" s="1249">
        <v>2507</v>
      </c>
      <c r="D55" s="1249">
        <v>1001</v>
      </c>
      <c r="E55" s="1249">
        <v>4000</v>
      </c>
      <c r="F55" s="1249">
        <v>0</v>
      </c>
    </row>
    <row r="56" spans="1:6" ht="25.5" x14ac:dyDescent="0.2">
      <c r="A56" s="1248" t="s">
        <v>1196</v>
      </c>
      <c r="B56" s="1249">
        <v>3912013</v>
      </c>
      <c r="C56" s="1249">
        <v>2507</v>
      </c>
      <c r="D56" s="1249">
        <v>975078</v>
      </c>
      <c r="E56" s="1249">
        <v>2495363</v>
      </c>
      <c r="F56" s="1249">
        <v>439065</v>
      </c>
    </row>
    <row r="57" spans="1:6" x14ac:dyDescent="0.2">
      <c r="A57" s="1250" t="s">
        <v>825</v>
      </c>
      <c r="B57" s="1251">
        <v>25070859</v>
      </c>
      <c r="C57" s="1251">
        <v>122507</v>
      </c>
      <c r="D57" s="1251">
        <v>6326082</v>
      </c>
      <c r="E57" s="1251">
        <v>15789523</v>
      </c>
      <c r="F57" s="1251">
        <v>2832747</v>
      </c>
    </row>
    <row r="58" spans="1:6" x14ac:dyDescent="0.2">
      <c r="A58" s="1248" t="s">
        <v>1162</v>
      </c>
      <c r="B58" s="1249">
        <v>19638</v>
      </c>
      <c r="C58" s="1249">
        <v>0</v>
      </c>
      <c r="D58" s="1249">
        <v>19638</v>
      </c>
      <c r="E58" s="1249">
        <v>0</v>
      </c>
      <c r="F58" s="1249">
        <v>0</v>
      </c>
    </row>
    <row r="59" spans="1:6" x14ac:dyDescent="0.2">
      <c r="A59" s="1248" t="s">
        <v>1163</v>
      </c>
      <c r="B59" s="1249">
        <v>515669</v>
      </c>
      <c r="C59" s="1249">
        <v>0</v>
      </c>
      <c r="D59" s="1249">
        <v>515669</v>
      </c>
      <c r="E59" s="1249">
        <v>0</v>
      </c>
      <c r="F59" s="1249">
        <v>0</v>
      </c>
    </row>
    <row r="60" spans="1:6" x14ac:dyDescent="0.2">
      <c r="A60" s="1248" t="s">
        <v>1164</v>
      </c>
      <c r="B60" s="1249">
        <v>4419375</v>
      </c>
      <c r="C60" s="1249">
        <v>0</v>
      </c>
      <c r="D60" s="1249">
        <v>3994175</v>
      </c>
      <c r="E60" s="1249">
        <v>425200</v>
      </c>
      <c r="F60" s="1249">
        <v>0</v>
      </c>
    </row>
    <row r="61" spans="1:6" ht="25.5" x14ac:dyDescent="0.2">
      <c r="A61" s="1248" t="s">
        <v>1165</v>
      </c>
      <c r="B61" s="1249">
        <v>1316093</v>
      </c>
      <c r="C61" s="1249">
        <v>0</v>
      </c>
      <c r="D61" s="1249">
        <v>1201289</v>
      </c>
      <c r="E61" s="1249">
        <v>114804</v>
      </c>
      <c r="F61" s="1249">
        <v>0</v>
      </c>
    </row>
    <row r="62" spans="1:6" x14ac:dyDescent="0.2">
      <c r="A62" s="1250" t="s">
        <v>1197</v>
      </c>
      <c r="B62" s="1251">
        <v>6270775</v>
      </c>
      <c r="C62" s="1251">
        <v>0</v>
      </c>
      <c r="D62" s="1251">
        <v>5730771</v>
      </c>
      <c r="E62" s="1251">
        <v>540004</v>
      </c>
      <c r="F62" s="1251">
        <v>0</v>
      </c>
    </row>
    <row r="63" spans="1:6" x14ac:dyDescent="0.2">
      <c r="A63" s="1248" t="s">
        <v>1166</v>
      </c>
      <c r="B63" s="1249">
        <v>1445039</v>
      </c>
      <c r="C63" s="1249">
        <v>0</v>
      </c>
      <c r="D63" s="1249">
        <v>1445039</v>
      </c>
      <c r="E63" s="1249">
        <v>0</v>
      </c>
      <c r="F63" s="1249">
        <v>0</v>
      </c>
    </row>
    <row r="64" spans="1:6" ht="25.5" x14ac:dyDescent="0.2">
      <c r="A64" s="1248" t="s">
        <v>1167</v>
      </c>
      <c r="B64" s="1249">
        <v>390161</v>
      </c>
      <c r="C64" s="1249">
        <v>0</v>
      </c>
      <c r="D64" s="1249">
        <v>390161</v>
      </c>
      <c r="E64" s="1249">
        <v>0</v>
      </c>
      <c r="F64" s="1249">
        <v>0</v>
      </c>
    </row>
    <row r="65" spans="1:6" x14ac:dyDescent="0.2">
      <c r="A65" s="1250" t="s">
        <v>1083</v>
      </c>
      <c r="B65" s="1251">
        <v>1835200</v>
      </c>
      <c r="C65" s="1251">
        <v>0</v>
      </c>
      <c r="D65" s="1251">
        <v>1835200</v>
      </c>
      <c r="E65" s="1251">
        <v>0</v>
      </c>
      <c r="F65" s="1251">
        <v>0</v>
      </c>
    </row>
    <row r="66" spans="1:6" x14ac:dyDescent="0.2">
      <c r="A66" s="1250" t="s">
        <v>1198</v>
      </c>
      <c r="B66" s="1251">
        <v>129829801</v>
      </c>
      <c r="C66" s="1251">
        <v>82514449</v>
      </c>
      <c r="D66" s="1251">
        <v>14774072</v>
      </c>
      <c r="E66" s="1251">
        <v>29708533</v>
      </c>
      <c r="F66" s="1251">
        <v>2832747</v>
      </c>
    </row>
    <row r="67" spans="1:6" x14ac:dyDescent="0.2">
      <c r="A67" s="1250" t="s">
        <v>1186</v>
      </c>
      <c r="B67" s="1251">
        <v>129829801</v>
      </c>
      <c r="C67" s="1251">
        <v>82514449</v>
      </c>
      <c r="D67" s="1251">
        <v>14774072</v>
      </c>
      <c r="E67" s="1251">
        <v>29708533</v>
      </c>
      <c r="F67" s="1251">
        <v>2832747</v>
      </c>
    </row>
  </sheetData>
  <mergeCells count="4">
    <mergeCell ref="A1:E1"/>
    <mergeCell ref="A3:E3"/>
    <mergeCell ref="A5:E5"/>
    <mergeCell ref="A25:E25"/>
  </mergeCells>
  <pageMargins left="0.7" right="0.7" top="0.75" bottom="0.75" header="0.3" footer="0.3"/>
  <pageSetup paperSize="9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92D050"/>
  </sheetPr>
  <dimension ref="A1:E28"/>
  <sheetViews>
    <sheetView zoomScale="120" zoomScaleNormal="120" workbookViewId="0">
      <selection sqref="A1:C1"/>
    </sheetView>
  </sheetViews>
  <sheetFormatPr defaultColWidth="9.33203125" defaultRowHeight="12.75" x14ac:dyDescent="0.2"/>
  <cols>
    <col min="1" max="1" width="71.1640625" style="237" customWidth="1"/>
    <col min="2" max="2" width="6.1640625" style="247" customWidth="1"/>
    <col min="3" max="3" width="18" style="236" customWidth="1"/>
    <col min="4" max="16384" width="9.33203125" style="236"/>
  </cols>
  <sheetData>
    <row r="1" spans="1:3" ht="16.5" customHeight="1" x14ac:dyDescent="0.2">
      <c r="A1" s="1223" t="str">
        <f>CONCATENATE("7.2. tájékoztató tábla ",Z_ALAPADATOK!A7," ",Z_ALAPADATOK!B7," ",Z_ALAPADATOK!C7," ",Z_ALAPADATOK!D7," ",Z_ALAPADATOK!E7," ",Z_ALAPADATOK!F7," ",Z_ALAPADATOK!G7," ",Z_ALAPADATOK!H7)</f>
        <v>7.2. tájékoztató tábla a  / 2026. (  ) társulási határozathoz</v>
      </c>
      <c r="B1" s="1224"/>
      <c r="C1" s="1224"/>
    </row>
    <row r="2" spans="1:3" ht="16.5" customHeight="1" x14ac:dyDescent="0.2">
      <c r="A2" s="276"/>
      <c r="B2" s="277"/>
      <c r="C2" s="278"/>
    </row>
    <row r="3" spans="1:3" ht="16.5" customHeight="1" x14ac:dyDescent="0.2">
      <c r="A3" s="1226" t="s">
        <v>472</v>
      </c>
      <c r="B3" s="1226"/>
      <c r="C3" s="1226"/>
    </row>
    <row r="4" spans="1:3" ht="16.5" customHeight="1" x14ac:dyDescent="0.2">
      <c r="A4" s="1225" t="s">
        <v>488</v>
      </c>
      <c r="B4" s="1225"/>
      <c r="C4" s="1225"/>
    </row>
    <row r="5" spans="1:3" ht="16.5" customHeight="1" x14ac:dyDescent="0.2">
      <c r="A5" s="1225" t="s">
        <v>501</v>
      </c>
      <c r="B5" s="1198"/>
      <c r="C5" s="1198"/>
    </row>
    <row r="6" spans="1:3" ht="13.5" thickBot="1" x14ac:dyDescent="0.25">
      <c r="A6" s="276"/>
      <c r="B6" s="1227" t="e">
        <f>#REF!</f>
        <v>#REF!</v>
      </c>
      <c r="C6" s="1227"/>
    </row>
    <row r="7" spans="1:3" s="238" customFormat="1" ht="31.5" customHeight="1" x14ac:dyDescent="0.2">
      <c r="A7" s="1228" t="s">
        <v>434</v>
      </c>
      <c r="B7" s="1230" t="s">
        <v>415</v>
      </c>
      <c r="C7" s="1232" t="s">
        <v>435</v>
      </c>
    </row>
    <row r="8" spans="1:3" s="238" customFormat="1" x14ac:dyDescent="0.2">
      <c r="A8" s="1229"/>
      <c r="B8" s="1231"/>
      <c r="C8" s="1233"/>
    </row>
    <row r="9" spans="1:3" s="239" customFormat="1" ht="13.5" thickBot="1" x14ac:dyDescent="0.25">
      <c r="A9" s="279" t="s">
        <v>314</v>
      </c>
      <c r="B9" s="280" t="s">
        <v>315</v>
      </c>
      <c r="C9" s="281" t="s">
        <v>316</v>
      </c>
    </row>
    <row r="10" spans="1:3" ht="15.75" customHeight="1" x14ac:dyDescent="0.2">
      <c r="A10" s="231" t="s">
        <v>436</v>
      </c>
      <c r="B10" s="240" t="s">
        <v>416</v>
      </c>
      <c r="C10" s="241">
        <v>3760679641</v>
      </c>
    </row>
    <row r="11" spans="1:3" ht="15.75" customHeight="1" x14ac:dyDescent="0.2">
      <c r="A11" s="231" t="s">
        <v>437</v>
      </c>
      <c r="B11" s="232" t="s">
        <v>417</v>
      </c>
      <c r="C11" s="241">
        <v>-88802863</v>
      </c>
    </row>
    <row r="12" spans="1:3" ht="15.75" customHeight="1" x14ac:dyDescent="0.2">
      <c r="A12" s="231" t="s">
        <v>438</v>
      </c>
      <c r="B12" s="232" t="s">
        <v>418</v>
      </c>
      <c r="C12" s="241">
        <v>69833060</v>
      </c>
    </row>
    <row r="13" spans="1:3" ht="15.75" customHeight="1" x14ac:dyDescent="0.2">
      <c r="A13" s="231" t="s">
        <v>439</v>
      </c>
      <c r="B13" s="232" t="s">
        <v>419</v>
      </c>
      <c r="C13" s="242">
        <v>-1334642476</v>
      </c>
    </row>
    <row r="14" spans="1:3" ht="15.75" customHeight="1" x14ac:dyDescent="0.2">
      <c r="A14" s="231" t="s">
        <v>440</v>
      </c>
      <c r="B14" s="232" t="s">
        <v>420</v>
      </c>
      <c r="C14" s="242"/>
    </row>
    <row r="15" spans="1:3" ht="15.75" customHeight="1" x14ac:dyDescent="0.2">
      <c r="A15" s="231" t="s">
        <v>441</v>
      </c>
      <c r="B15" s="232" t="s">
        <v>421</v>
      </c>
      <c r="C15" s="242">
        <v>1259526017</v>
      </c>
    </row>
    <row r="16" spans="1:3" ht="15.75" customHeight="1" x14ac:dyDescent="0.2">
      <c r="A16" s="231" t="s">
        <v>442</v>
      </c>
      <c r="B16" s="232" t="s">
        <v>422</v>
      </c>
      <c r="C16" s="243">
        <f>+C10+C11+C12+C13+C14+C15</f>
        <v>3666593379</v>
      </c>
    </row>
    <row r="17" spans="1:5" ht="15.75" customHeight="1" x14ac:dyDescent="0.2">
      <c r="A17" s="231" t="s">
        <v>443</v>
      </c>
      <c r="B17" s="232" t="s">
        <v>423</v>
      </c>
      <c r="C17" s="414">
        <v>3472239</v>
      </c>
    </row>
    <row r="18" spans="1:5" ht="15.75" customHeight="1" x14ac:dyDescent="0.2">
      <c r="A18" s="231" t="s">
        <v>444</v>
      </c>
      <c r="B18" s="232" t="s">
        <v>424</v>
      </c>
      <c r="C18" s="242">
        <v>12456036</v>
      </c>
    </row>
    <row r="19" spans="1:5" ht="15.75" customHeight="1" x14ac:dyDescent="0.2">
      <c r="A19" s="231" t="s">
        <v>445</v>
      </c>
      <c r="B19" s="232" t="s">
        <v>14</v>
      </c>
      <c r="C19" s="242">
        <v>9607290</v>
      </c>
    </row>
    <row r="20" spans="1:5" ht="15.75" customHeight="1" x14ac:dyDescent="0.2">
      <c r="A20" s="231" t="s">
        <v>446</v>
      </c>
      <c r="B20" s="232" t="s">
        <v>15</v>
      </c>
      <c r="C20" s="243">
        <f>+C17+C18+C19</f>
        <v>25535565</v>
      </c>
    </row>
    <row r="21" spans="1:5" s="244" customFormat="1" ht="15.75" customHeight="1" x14ac:dyDescent="0.2">
      <c r="A21" s="231" t="s">
        <v>447</v>
      </c>
      <c r="B21" s="232" t="s">
        <v>16</v>
      </c>
      <c r="C21" s="242"/>
    </row>
    <row r="22" spans="1:5" ht="15.75" customHeight="1" x14ac:dyDescent="0.2">
      <c r="A22" s="231" t="s">
        <v>448</v>
      </c>
      <c r="B22" s="232" t="s">
        <v>17</v>
      </c>
      <c r="C22" s="242">
        <v>81000</v>
      </c>
    </row>
    <row r="23" spans="1:5" ht="15.75" customHeight="1" thickBot="1" x14ac:dyDescent="0.25">
      <c r="A23" s="245" t="s">
        <v>449</v>
      </c>
      <c r="B23" s="233" t="s">
        <v>18</v>
      </c>
      <c r="C23" s="246">
        <f>+C16+C20+C21+C22</f>
        <v>3692209944</v>
      </c>
    </row>
    <row r="24" spans="1:5" ht="15.75" x14ac:dyDescent="0.25">
      <c r="A24" s="234"/>
      <c r="B24" s="230"/>
      <c r="C24" s="235"/>
      <c r="D24" s="235"/>
      <c r="E24" s="235"/>
    </row>
    <row r="25" spans="1:5" ht="15.75" x14ac:dyDescent="0.25">
      <c r="A25" s="234"/>
      <c r="B25" s="230"/>
      <c r="C25" s="235"/>
      <c r="D25" s="235"/>
      <c r="E25" s="235"/>
    </row>
    <row r="26" spans="1:5" ht="15.75" x14ac:dyDescent="0.25">
      <c r="A26" s="230"/>
      <c r="B26" s="230"/>
      <c r="C26" s="235"/>
      <c r="D26" s="235"/>
      <c r="E26" s="235"/>
    </row>
    <row r="27" spans="1:5" ht="15.75" x14ac:dyDescent="0.25">
      <c r="A27" s="1222"/>
      <c r="B27" s="1222"/>
      <c r="C27" s="1222"/>
      <c r="D27" s="230"/>
      <c r="E27" s="230"/>
    </row>
    <row r="28" spans="1:5" ht="15.75" x14ac:dyDescent="0.25">
      <c r="A28" s="1222"/>
      <c r="B28" s="1222"/>
      <c r="C28" s="1222"/>
      <c r="D28" s="230"/>
      <c r="E28" s="230"/>
    </row>
  </sheetData>
  <mergeCells count="10">
    <mergeCell ref="A27:C27"/>
    <mergeCell ref="A28:C28"/>
    <mergeCell ref="A1:C1"/>
    <mergeCell ref="A5:C5"/>
    <mergeCell ref="A3:C3"/>
    <mergeCell ref="A4:C4"/>
    <mergeCell ref="B6:C6"/>
    <mergeCell ref="A7:A8"/>
    <mergeCell ref="B7:B8"/>
    <mergeCell ref="C7:C8"/>
  </mergeCells>
  <printOptions horizontalCentered="1"/>
  <pageMargins left="0.78740157480314965" right="0.78740157480314965" top="1.0629921259842521" bottom="0.98425196850393704" header="0.78740157480314965" footer="0.78740157480314965"/>
  <pageSetup paperSize="9" scale="95" orientation="portrait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92D050"/>
  </sheetPr>
  <dimension ref="A1:F29"/>
  <sheetViews>
    <sheetView zoomScale="120" zoomScaleNormal="120" workbookViewId="0">
      <selection activeCell="A6" sqref="A6"/>
    </sheetView>
  </sheetViews>
  <sheetFormatPr defaultColWidth="12" defaultRowHeight="15.75" x14ac:dyDescent="0.25"/>
  <cols>
    <col min="1" max="1" width="58.83203125" style="230" customWidth="1"/>
    <col min="2" max="2" width="6.83203125" style="230" customWidth="1"/>
    <col min="3" max="3" width="17.1640625" style="230" customWidth="1"/>
    <col min="4" max="4" width="19.1640625" style="230" customWidth="1"/>
    <col min="5" max="16384" width="12" style="230"/>
  </cols>
  <sheetData>
    <row r="1" spans="1:4" ht="16.5" customHeight="1" x14ac:dyDescent="0.25">
      <c r="A1" s="1239" t="str">
        <f>CONCATENATE("7.3. tájékoztató tábla ",Z_ALAPADATOK!A7," ",Z_ALAPADATOK!B7," ",Z_ALAPADATOK!C7," ",Z_ALAPADATOK!D7," ",Z_ALAPADATOK!E7," ",Z_ALAPADATOK!F7," ",Z_ALAPADATOK!G7," ",Z_ALAPADATOK!H7)</f>
        <v>7.3. tájékoztató tábla a  / 2026. (  ) társulási határozathoz</v>
      </c>
      <c r="B1" s="1239"/>
      <c r="C1" s="1239"/>
      <c r="D1" s="1239"/>
    </row>
    <row r="2" spans="1:4" ht="16.5" customHeight="1" x14ac:dyDescent="0.25"/>
    <row r="3" spans="1:4" s="274" customFormat="1" ht="16.5" customHeight="1" x14ac:dyDescent="0.25">
      <c r="A3" s="1240" t="s">
        <v>472</v>
      </c>
      <c r="B3" s="1240"/>
      <c r="C3" s="1240"/>
      <c r="D3" s="1240"/>
    </row>
    <row r="4" spans="1:4" s="274" customFormat="1" ht="16.5" customHeight="1" x14ac:dyDescent="0.25">
      <c r="A4" s="1240" t="s">
        <v>497</v>
      </c>
      <c r="B4" s="1240"/>
      <c r="C4" s="1240"/>
      <c r="D4" s="1240"/>
    </row>
    <row r="5" spans="1:4" s="274" customFormat="1" ht="16.5" customHeight="1" x14ac:dyDescent="0.25">
      <c r="A5" s="1234" t="s">
        <v>501</v>
      </c>
      <c r="B5" s="1235"/>
      <c r="C5" s="1235"/>
      <c r="D5" s="1235"/>
    </row>
    <row r="6" spans="1:4" ht="16.5" customHeight="1" thickBot="1" x14ac:dyDescent="0.3"/>
    <row r="7" spans="1:4" ht="43.5" customHeight="1" thickBot="1" x14ac:dyDescent="0.3">
      <c r="A7" s="248" t="s">
        <v>37</v>
      </c>
      <c r="B7" s="249" t="s">
        <v>415</v>
      </c>
      <c r="C7" s="250" t="s">
        <v>450</v>
      </c>
      <c r="D7" s="251" t="s">
        <v>451</v>
      </c>
    </row>
    <row r="8" spans="1:4" ht="16.5" thickBot="1" x14ac:dyDescent="0.3">
      <c r="A8" s="252" t="s">
        <v>314</v>
      </c>
      <c r="B8" s="253" t="s">
        <v>315</v>
      </c>
      <c r="C8" s="253" t="s">
        <v>316</v>
      </c>
      <c r="D8" s="254" t="s">
        <v>318</v>
      </c>
    </row>
    <row r="9" spans="1:4" ht="15.75" customHeight="1" x14ac:dyDescent="0.25">
      <c r="A9" s="255" t="s">
        <v>452</v>
      </c>
      <c r="B9" s="256" t="s">
        <v>5</v>
      </c>
      <c r="C9" s="257"/>
      <c r="D9" s="258"/>
    </row>
    <row r="10" spans="1:4" ht="15.75" customHeight="1" x14ac:dyDescent="0.25">
      <c r="A10" s="255" t="s">
        <v>453</v>
      </c>
      <c r="B10" s="259" t="s">
        <v>6</v>
      </c>
      <c r="C10" s="260"/>
      <c r="D10" s="261"/>
    </row>
    <row r="11" spans="1:4" ht="15.75" customHeight="1" x14ac:dyDescent="0.25">
      <c r="A11" s="255" t="s">
        <v>454</v>
      </c>
      <c r="B11" s="259" t="s">
        <v>7</v>
      </c>
      <c r="C11" s="260"/>
      <c r="D11" s="261"/>
    </row>
    <row r="12" spans="1:4" ht="15.75" customHeight="1" thickBot="1" x14ac:dyDescent="0.3">
      <c r="A12" s="262" t="s">
        <v>455</v>
      </c>
      <c r="B12" s="263" t="s">
        <v>8</v>
      </c>
      <c r="C12" s="264"/>
      <c r="D12" s="265"/>
    </row>
    <row r="13" spans="1:4" ht="15.75" customHeight="1" thickBot="1" x14ac:dyDescent="0.3">
      <c r="A13" s="266" t="s">
        <v>456</v>
      </c>
      <c r="B13" s="267" t="s">
        <v>9</v>
      </c>
      <c r="C13" s="268"/>
      <c r="D13" s="269">
        <f>+D14+D15+D16+D17</f>
        <v>137702197</v>
      </c>
    </row>
    <row r="14" spans="1:4" ht="15.75" customHeight="1" x14ac:dyDescent="0.25">
      <c r="A14" s="270" t="s">
        <v>457</v>
      </c>
      <c r="B14" s="256" t="s">
        <v>10</v>
      </c>
      <c r="C14" s="257"/>
      <c r="D14" s="258">
        <v>137702197</v>
      </c>
    </row>
    <row r="15" spans="1:4" ht="15.75" customHeight="1" x14ac:dyDescent="0.25">
      <c r="A15" s="255" t="s">
        <v>458</v>
      </c>
      <c r="B15" s="259" t="s">
        <v>11</v>
      </c>
      <c r="C15" s="260"/>
      <c r="D15" s="261"/>
    </row>
    <row r="16" spans="1:4" ht="15.75" customHeight="1" x14ac:dyDescent="0.25">
      <c r="A16" s="255" t="s">
        <v>459</v>
      </c>
      <c r="B16" s="259" t="s">
        <v>12</v>
      </c>
      <c r="C16" s="260"/>
      <c r="D16" s="261"/>
    </row>
    <row r="17" spans="1:6" ht="15.75" customHeight="1" thickBot="1" x14ac:dyDescent="0.3">
      <c r="A17" s="262" t="s">
        <v>460</v>
      </c>
      <c r="B17" s="263" t="s">
        <v>13</v>
      </c>
      <c r="C17" s="264"/>
      <c r="D17" s="265"/>
    </row>
    <row r="18" spans="1:6" ht="15.75" customHeight="1" thickBot="1" x14ac:dyDescent="0.3">
      <c r="A18" s="266" t="s">
        <v>461</v>
      </c>
      <c r="B18" s="267" t="s">
        <v>14</v>
      </c>
      <c r="C18" s="268"/>
      <c r="D18" s="269">
        <f>+D19+D20+D21</f>
        <v>0</v>
      </c>
    </row>
    <row r="19" spans="1:6" ht="15.75" customHeight="1" x14ac:dyDescent="0.25">
      <c r="A19" s="270" t="s">
        <v>462</v>
      </c>
      <c r="B19" s="256" t="s">
        <v>15</v>
      </c>
      <c r="C19" s="257"/>
      <c r="D19" s="258"/>
    </row>
    <row r="20" spans="1:6" ht="15.75" customHeight="1" x14ac:dyDescent="0.25">
      <c r="A20" s="255" t="s">
        <v>463</v>
      </c>
      <c r="B20" s="259" t="s">
        <v>16</v>
      </c>
      <c r="C20" s="260"/>
      <c r="D20" s="261"/>
    </row>
    <row r="21" spans="1:6" ht="15.75" customHeight="1" thickBot="1" x14ac:dyDescent="0.3">
      <c r="A21" s="262" t="s">
        <v>464</v>
      </c>
      <c r="B21" s="263" t="s">
        <v>17</v>
      </c>
      <c r="C21" s="264"/>
      <c r="D21" s="265"/>
    </row>
    <row r="22" spans="1:6" ht="15.75" customHeight="1" thickBot="1" x14ac:dyDescent="0.3">
      <c r="A22" s="266" t="s">
        <v>465</v>
      </c>
      <c r="B22" s="267" t="s">
        <v>18</v>
      </c>
      <c r="C22" s="268"/>
      <c r="D22" s="269">
        <f>+D23+D24+D25</f>
        <v>0</v>
      </c>
    </row>
    <row r="23" spans="1:6" ht="15.75" customHeight="1" x14ac:dyDescent="0.25">
      <c r="A23" s="270" t="s">
        <v>466</v>
      </c>
      <c r="B23" s="256" t="s">
        <v>19</v>
      </c>
      <c r="C23" s="257"/>
      <c r="D23" s="258"/>
    </row>
    <row r="24" spans="1:6" ht="15.75" customHeight="1" x14ac:dyDescent="0.25">
      <c r="A24" s="255" t="s">
        <v>467</v>
      </c>
      <c r="B24" s="259" t="s">
        <v>20</v>
      </c>
      <c r="C24" s="260"/>
      <c r="D24" s="261"/>
    </row>
    <row r="25" spans="1:6" ht="15.75" customHeight="1" x14ac:dyDescent="0.25">
      <c r="A25" s="255" t="s">
        <v>468</v>
      </c>
      <c r="B25" s="259" t="s">
        <v>21</v>
      </c>
      <c r="C25" s="260"/>
      <c r="D25" s="261"/>
    </row>
    <row r="26" spans="1:6" ht="15.75" customHeight="1" thickBot="1" x14ac:dyDescent="0.3">
      <c r="A26" s="255" t="s">
        <v>469</v>
      </c>
      <c r="B26" s="259" t="s">
        <v>22</v>
      </c>
      <c r="C26" s="260"/>
      <c r="D26" s="261"/>
    </row>
    <row r="27" spans="1:6" ht="15.75" customHeight="1" thickBot="1" x14ac:dyDescent="0.3">
      <c r="A27" s="1236" t="s">
        <v>470</v>
      </c>
      <c r="B27" s="1237"/>
      <c r="C27" s="271"/>
      <c r="D27" s="269">
        <f>D13+D18+D22</f>
        <v>137702197</v>
      </c>
      <c r="F27" s="272"/>
    </row>
    <row r="28" spans="1:6" x14ac:dyDescent="0.25">
      <c r="A28" s="273" t="s">
        <v>471</v>
      </c>
    </row>
    <row r="29" spans="1:6" x14ac:dyDescent="0.25">
      <c r="C29" s="1238"/>
      <c r="D29" s="1238"/>
    </row>
  </sheetData>
  <mergeCells count="6">
    <mergeCell ref="A5:D5"/>
    <mergeCell ref="A27:B27"/>
    <mergeCell ref="C29:D29"/>
    <mergeCell ref="A1:D1"/>
    <mergeCell ref="A3:D3"/>
    <mergeCell ref="A4:D4"/>
  </mergeCells>
  <printOptions horizontalCentered="1"/>
  <pageMargins left="0.78740157480314965" right="0.78740157480314965" top="0.94488188976377963" bottom="0.98425196850393704" header="0.78740157480314965" footer="0.78740157480314965"/>
  <pageSetup paperSize="9" scale="93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FFC000"/>
  </sheetPr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E38"/>
  <sheetViews>
    <sheetView zoomScale="120" zoomScaleNormal="120" workbookViewId="0">
      <selection activeCell="BA21" sqref="BA21"/>
    </sheetView>
  </sheetViews>
  <sheetFormatPr defaultRowHeight="12.75" x14ac:dyDescent="0.2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 x14ac:dyDescent="0.3">
      <c r="A1" s="162" t="s">
        <v>387</v>
      </c>
      <c r="E1" s="163" t="s">
        <v>81</v>
      </c>
    </row>
    <row r="3" spans="1:5" x14ac:dyDescent="0.2">
      <c r="A3" s="164"/>
      <c r="B3" s="165"/>
      <c r="C3" s="164"/>
      <c r="D3" s="166"/>
      <c r="E3" s="165"/>
    </row>
    <row r="4" spans="1:5" ht="15.75" x14ac:dyDescent="0.25">
      <c r="A4" s="48" t="str">
        <f>+Z_ÖSSZEFÜGGÉSEK!A6</f>
        <v>2025. évi eredeti előirányzat BEVÉTELEK</v>
      </c>
      <c r="B4" s="167"/>
      <c r="C4" s="168"/>
      <c r="D4" s="166"/>
      <c r="E4" s="165"/>
    </row>
    <row r="5" spans="1:5" x14ac:dyDescent="0.2">
      <c r="A5" s="164"/>
      <c r="B5" s="165"/>
      <c r="C5" s="164"/>
      <c r="D5" s="166"/>
      <c r="E5" s="165"/>
    </row>
    <row r="6" spans="1:5" x14ac:dyDescent="0.2">
      <c r="A6" s="164" t="s">
        <v>877</v>
      </c>
      <c r="B6" s="165">
        <f>+'Z_1.mell.'!D65</f>
        <v>85319610</v>
      </c>
      <c r="C6" s="164" t="s">
        <v>878</v>
      </c>
      <c r="D6" s="166">
        <f>+'Z_2.mell'!C13+'Z_3..mell'!C13</f>
        <v>85319610</v>
      </c>
      <c r="E6" s="165">
        <f>+B6-D6</f>
        <v>0</v>
      </c>
    </row>
    <row r="7" spans="1:5" x14ac:dyDescent="0.2">
      <c r="A7" s="164" t="s">
        <v>879</v>
      </c>
      <c r="B7" s="165">
        <f>+'Z_1.mell.'!D89</f>
        <v>291992</v>
      </c>
      <c r="C7" s="164" t="s">
        <v>880</v>
      </c>
      <c r="D7" s="166">
        <f>+'Z_2.mell'!C19+'Z_3..mell'!C20</f>
        <v>291992</v>
      </c>
      <c r="E7" s="165">
        <f>+B7-D7</f>
        <v>0</v>
      </c>
    </row>
    <row r="8" spans="1:5" x14ac:dyDescent="0.2">
      <c r="A8" s="164" t="s">
        <v>881</v>
      </c>
      <c r="B8" s="165">
        <f>+'Z_1.mell.'!D90</f>
        <v>85611602</v>
      </c>
      <c r="C8" s="164" t="s">
        <v>882</v>
      </c>
      <c r="D8" s="166">
        <f>+'Z_2.mell'!C20+'Z_3..mell'!C21</f>
        <v>85611602</v>
      </c>
      <c r="E8" s="165">
        <f>+B8-D8</f>
        <v>0</v>
      </c>
    </row>
    <row r="9" spans="1:5" x14ac:dyDescent="0.2">
      <c r="A9" s="164"/>
      <c r="B9" s="165"/>
      <c r="C9" s="164"/>
      <c r="D9" s="166"/>
      <c r="E9" s="165"/>
    </row>
    <row r="10" spans="1:5" ht="15.75" x14ac:dyDescent="0.25">
      <c r="A10" s="48" t="str">
        <f>+Z_ÖSSZEFÜGGÉSEK!A13</f>
        <v>2025. évi módosított előirányzat BEVÉTELEK</v>
      </c>
      <c r="B10" s="167"/>
      <c r="C10" s="168"/>
      <c r="D10" s="166"/>
      <c r="E10" s="165"/>
    </row>
    <row r="11" spans="1:5" x14ac:dyDescent="0.2">
      <c r="A11" s="164"/>
      <c r="B11" s="165"/>
      <c r="C11" s="164"/>
      <c r="D11" s="166"/>
      <c r="E11" s="165"/>
    </row>
    <row r="12" spans="1:5" x14ac:dyDescent="0.2">
      <c r="A12" s="164" t="s">
        <v>883</v>
      </c>
      <c r="B12" s="165">
        <f>+'Z_1.mell.'!E65</f>
        <v>132939221</v>
      </c>
      <c r="C12" s="164" t="s">
        <v>886</v>
      </c>
      <c r="D12" s="166">
        <f>+'Z_2.mell'!D13+'Z_3..mell'!D13</f>
        <v>132939221</v>
      </c>
      <c r="E12" s="165">
        <f>+B12-D12</f>
        <v>0</v>
      </c>
    </row>
    <row r="13" spans="1:5" x14ac:dyDescent="0.2">
      <c r="A13" s="164" t="s">
        <v>884</v>
      </c>
      <c r="B13" s="165">
        <f>+'Z_1.mell.'!E89</f>
        <v>291992</v>
      </c>
      <c r="C13" s="164" t="s">
        <v>887</v>
      </c>
      <c r="D13" s="166">
        <f>+'Z_2.mell'!D19+'Z_3..mell'!D20</f>
        <v>291992</v>
      </c>
      <c r="E13" s="165">
        <f>+B13-D13</f>
        <v>0</v>
      </c>
    </row>
    <row r="14" spans="1:5" x14ac:dyDescent="0.2">
      <c r="A14" s="164" t="s">
        <v>885</v>
      </c>
      <c r="B14" s="165">
        <f>+'Z_1.mell.'!E90</f>
        <v>133231213</v>
      </c>
      <c r="C14" s="164" t="s">
        <v>888</v>
      </c>
      <c r="D14" s="166">
        <f>+'Z_2.mell'!D20+'Z_3..mell'!D21</f>
        <v>133231213</v>
      </c>
      <c r="E14" s="165">
        <f>+B14-D14</f>
        <v>0</v>
      </c>
    </row>
    <row r="15" spans="1:5" x14ac:dyDescent="0.2">
      <c r="A15" s="164"/>
      <c r="B15" s="165"/>
      <c r="C15" s="164"/>
      <c r="D15" s="166"/>
      <c r="E15" s="165"/>
    </row>
    <row r="16" spans="1:5" ht="14.25" x14ac:dyDescent="0.2">
      <c r="A16" s="169" t="str">
        <f>+Z_ÖSSZEFÜGGÉSEK!A19</f>
        <v>2025.évi teljesített BEVÉTELEK</v>
      </c>
      <c r="C16" s="168"/>
      <c r="D16" s="166"/>
      <c r="E16" s="165"/>
    </row>
    <row r="17" spans="1:5" x14ac:dyDescent="0.2">
      <c r="A17" s="164"/>
      <c r="B17" s="165"/>
      <c r="C17" s="164"/>
      <c r="D17" s="166"/>
      <c r="E17" s="165"/>
    </row>
    <row r="18" spans="1:5" x14ac:dyDescent="0.2">
      <c r="A18" s="164" t="s">
        <v>890</v>
      </c>
      <c r="B18" s="165">
        <f>+'Z_1.mell.'!F65</f>
        <v>133472819</v>
      </c>
      <c r="C18" s="164" t="s">
        <v>892</v>
      </c>
      <c r="D18" s="166">
        <f>+'Z_2.mell'!E13+'Z_3..mell'!E13</f>
        <v>133472819</v>
      </c>
      <c r="E18" s="165">
        <f>+B18-D18</f>
        <v>0</v>
      </c>
    </row>
    <row r="19" spans="1:5" x14ac:dyDescent="0.2">
      <c r="A19" s="164" t="s">
        <v>891</v>
      </c>
      <c r="B19" s="165">
        <f>+'Z_1.mell.'!F89</f>
        <v>291992</v>
      </c>
      <c r="C19" s="164" t="s">
        <v>893</v>
      </c>
      <c r="D19" s="166">
        <f>+'Z_2.mell'!E19+'Z_3..mell'!E20</f>
        <v>291992</v>
      </c>
      <c r="E19" s="165">
        <f>+B19-D19</f>
        <v>0</v>
      </c>
    </row>
    <row r="20" spans="1:5" x14ac:dyDescent="0.2">
      <c r="A20" s="164" t="s">
        <v>889</v>
      </c>
      <c r="B20" s="165">
        <f>+'Z_1.mell.'!F90</f>
        <v>133764811</v>
      </c>
      <c r="C20" s="164" t="s">
        <v>894</v>
      </c>
      <c r="D20" s="166">
        <f>+'Z_2.mell'!E20+'Z_3..mell'!E21</f>
        <v>133764811</v>
      </c>
      <c r="E20" s="165">
        <f>+B20-D20</f>
        <v>0</v>
      </c>
    </row>
    <row r="21" spans="1:5" x14ac:dyDescent="0.2">
      <c r="A21" s="164"/>
      <c r="B21" s="165"/>
      <c r="C21" s="164"/>
      <c r="D21" s="166"/>
      <c r="E21" s="165"/>
    </row>
    <row r="22" spans="1:5" ht="15.75" x14ac:dyDescent="0.25">
      <c r="A22" s="48" t="str">
        <f>+Z_ÖSSZEFÜGGÉSEK!A25</f>
        <v>2025. évi eredeti előirányzat KIADÁSOK</v>
      </c>
      <c r="B22" s="167"/>
      <c r="C22" s="168"/>
      <c r="D22" s="166"/>
      <c r="E22" s="165"/>
    </row>
    <row r="23" spans="1:5" x14ac:dyDescent="0.2">
      <c r="A23" s="164"/>
      <c r="B23" s="165"/>
      <c r="C23" s="164"/>
      <c r="D23" s="166"/>
      <c r="E23" s="165"/>
    </row>
    <row r="24" spans="1:5" x14ac:dyDescent="0.2">
      <c r="A24" s="164" t="s">
        <v>895</v>
      </c>
      <c r="B24" s="165">
        <f>+'Z_1.mell.'!D132</f>
        <v>85611602</v>
      </c>
      <c r="C24" s="164" t="s">
        <v>898</v>
      </c>
      <c r="D24" s="166">
        <f>+'Z_2.mell'!G13+'Z_3..mell'!G13</f>
        <v>85611602</v>
      </c>
      <c r="E24" s="165">
        <f>+B24-D24</f>
        <v>0</v>
      </c>
    </row>
    <row r="25" spans="1:5" x14ac:dyDescent="0.2">
      <c r="A25" s="164" t="s">
        <v>896</v>
      </c>
      <c r="B25" s="165">
        <f>+'Z_1.mell.'!D157</f>
        <v>0</v>
      </c>
      <c r="C25" s="164" t="s">
        <v>899</v>
      </c>
      <c r="D25" s="166">
        <f>+'Z_2.mell'!G19+'Z_3..mell'!G20</f>
        <v>0</v>
      </c>
      <c r="E25" s="165">
        <f>+B25-D25</f>
        <v>0</v>
      </c>
    </row>
    <row r="26" spans="1:5" x14ac:dyDescent="0.2">
      <c r="A26" s="164" t="s">
        <v>897</v>
      </c>
      <c r="B26" s="165">
        <f>+'Z_1.mell.'!D158</f>
        <v>85611602</v>
      </c>
      <c r="C26" s="164" t="s">
        <v>900</v>
      </c>
      <c r="D26" s="166">
        <f>+'Z_2.mell'!G20+'Z_3..mell'!G21</f>
        <v>85611602</v>
      </c>
      <c r="E26" s="165">
        <f>+B26-D26</f>
        <v>0</v>
      </c>
    </row>
    <row r="27" spans="1:5" x14ac:dyDescent="0.2">
      <c r="A27" s="164"/>
      <c r="B27" s="165"/>
      <c r="C27" s="164"/>
      <c r="D27" s="166"/>
      <c r="E27" s="165"/>
    </row>
    <row r="28" spans="1:5" ht="15.75" x14ac:dyDescent="0.25">
      <c r="A28" s="48" t="str">
        <f>+Z_ÖSSZEFÜGGÉSEK!A31</f>
        <v>2025. évi módosított előirányzat KIADÁSOK</v>
      </c>
      <c r="B28" s="167"/>
      <c r="C28" s="168"/>
      <c r="D28" s="166"/>
      <c r="E28" s="165"/>
    </row>
    <row r="29" spans="1:5" x14ac:dyDescent="0.2">
      <c r="A29" s="164"/>
      <c r="B29" s="165"/>
      <c r="C29" s="164"/>
      <c r="D29" s="166"/>
      <c r="E29" s="165"/>
    </row>
    <row r="30" spans="1:5" x14ac:dyDescent="0.2">
      <c r="A30" s="164" t="s">
        <v>901</v>
      </c>
      <c r="B30" s="165">
        <f>+'Z_1.mell.'!E132</f>
        <v>133231213</v>
      </c>
      <c r="C30" s="164" t="s">
        <v>904</v>
      </c>
      <c r="D30" s="166">
        <f>+'Z_2.mell'!H13+'Z_3..mell'!H13</f>
        <v>133231213</v>
      </c>
      <c r="E30" s="165">
        <f>+B30-D30</f>
        <v>0</v>
      </c>
    </row>
    <row r="31" spans="1:5" x14ac:dyDescent="0.2">
      <c r="A31" s="164" t="s">
        <v>902</v>
      </c>
      <c r="B31" s="165">
        <f>+'Z_1.mell.'!E157</f>
        <v>0</v>
      </c>
      <c r="C31" s="164" t="s">
        <v>905</v>
      </c>
      <c r="D31" s="166">
        <f>+'Z_2.mell'!H19+'Z_3..mell'!H20</f>
        <v>0</v>
      </c>
      <c r="E31" s="165">
        <f>+B31-D31</f>
        <v>0</v>
      </c>
    </row>
    <row r="32" spans="1:5" x14ac:dyDescent="0.2">
      <c r="A32" s="164" t="s">
        <v>903</v>
      </c>
      <c r="B32" s="165">
        <f>+'Z_1.mell.'!E158</f>
        <v>133231213</v>
      </c>
      <c r="C32" s="164" t="s">
        <v>906</v>
      </c>
      <c r="D32" s="166">
        <f>+'Z_2.mell'!H20+'Z_3..mell'!H21</f>
        <v>133231213</v>
      </c>
      <c r="E32" s="165">
        <f>+B32-D32</f>
        <v>0</v>
      </c>
    </row>
    <row r="33" spans="1:5" x14ac:dyDescent="0.2">
      <c r="A33" s="164"/>
      <c r="B33" s="165"/>
      <c r="C33" s="164"/>
      <c r="D33" s="166"/>
      <c r="E33" s="165"/>
    </row>
    <row r="34" spans="1:5" ht="15.75" x14ac:dyDescent="0.25">
      <c r="A34" s="48" t="str">
        <f>+Z_ÖSSZEFÜGGÉSEK!A37</f>
        <v>2025.évi teljesített KIADÁSOK</v>
      </c>
      <c r="B34" s="167"/>
      <c r="C34" s="168"/>
      <c r="D34" s="166"/>
      <c r="E34" s="165"/>
    </row>
    <row r="35" spans="1:5" x14ac:dyDescent="0.2">
      <c r="A35" s="164"/>
      <c r="B35" s="165"/>
      <c r="C35" s="164"/>
      <c r="D35" s="166"/>
      <c r="E35" s="165"/>
    </row>
    <row r="36" spans="1:5" x14ac:dyDescent="0.2">
      <c r="A36" s="164" t="s">
        <v>907</v>
      </c>
      <c r="B36" s="165">
        <f>+'Z_1.mell.'!F132</f>
        <v>132767184</v>
      </c>
      <c r="C36" s="164" t="s">
        <v>910</v>
      </c>
      <c r="D36" s="166">
        <f>+'Z_2.mell'!I13+'Z_3..mell'!I13</f>
        <v>132767184</v>
      </c>
      <c r="E36" s="165">
        <f>+B36-D36</f>
        <v>0</v>
      </c>
    </row>
    <row r="37" spans="1:5" x14ac:dyDescent="0.2">
      <c r="A37" s="164" t="s">
        <v>908</v>
      </c>
      <c r="B37" s="165">
        <f>+'Z_1.mell.'!F157</f>
        <v>0</v>
      </c>
      <c r="C37" s="164" t="s">
        <v>911</v>
      </c>
      <c r="D37" s="166">
        <f>+'Z_2.mell'!I19+'Z_3..mell'!I20</f>
        <v>0</v>
      </c>
      <c r="E37" s="165">
        <f>+B37-D37</f>
        <v>0</v>
      </c>
    </row>
    <row r="38" spans="1:5" x14ac:dyDescent="0.2">
      <c r="A38" s="164" t="s">
        <v>909</v>
      </c>
      <c r="B38" s="165">
        <f>+'Z_1.mell.'!F158</f>
        <v>132767184</v>
      </c>
      <c r="C38" s="164" t="s">
        <v>912</v>
      </c>
      <c r="D38" s="166">
        <f>+'Z_2.mell'!I20+'Z_3..mell'!I21</f>
        <v>132767184</v>
      </c>
      <c r="E38" s="165">
        <f>+B38-D38</f>
        <v>0</v>
      </c>
    </row>
  </sheetData>
  <phoneticPr fontId="24" type="noConversion"/>
  <conditionalFormatting sqref="E3:E38">
    <cfRule type="cellIs" dxfId="1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K27"/>
  <sheetViews>
    <sheetView topLeftCell="A11" zoomScaleNormal="100" workbookViewId="0">
      <selection activeCell="BA21" sqref="BA21"/>
    </sheetView>
  </sheetViews>
  <sheetFormatPr defaultRowHeight="12.75" x14ac:dyDescent="0.2"/>
  <cols>
    <col min="1" max="1" width="6.6640625" customWidth="1"/>
    <col min="2" max="2" width="24.5" bestFit="1" customWidth="1"/>
    <col min="3" max="3" width="8.1640625" bestFit="1" customWidth="1"/>
    <col min="4" max="7" width="13.5" customWidth="1"/>
    <col min="8" max="8" width="13.6640625" bestFit="1" customWidth="1"/>
  </cols>
  <sheetData>
    <row r="1" spans="1:11" ht="21.6" customHeight="1" x14ac:dyDescent="0.2">
      <c r="A1" s="1054" t="str">
        <f>CONCATENATE("4. melléklet ",Z_ALAPADATOK!A7," ",Z_ALAPADATOK!B7," ",Z_ALAPADATOK!C7," ",Z_ALAPADATOK!D7," ",Z_ALAPADATOK!E7," ",Z_ALAPADATOK!F7," ",Z_ALAPADATOK!G7," ",Z_ALAPADATOK!H7)</f>
        <v>4. melléklet a  / 2026. (  ) társulási határozathoz</v>
      </c>
      <c r="B1" s="1054"/>
      <c r="C1" s="1054"/>
      <c r="D1" s="1054"/>
      <c r="E1" s="1054"/>
      <c r="F1" s="1054"/>
      <c r="G1" s="1054"/>
      <c r="H1" s="1054"/>
      <c r="I1" s="695"/>
      <c r="J1" s="693"/>
      <c r="K1" s="693"/>
    </row>
    <row r="2" spans="1:11" ht="30.6" customHeight="1" x14ac:dyDescent="0.2"/>
    <row r="3" spans="1:11" s="498" customFormat="1" ht="33.200000000000003" customHeight="1" x14ac:dyDescent="0.25">
      <c r="A3" s="1088" t="s">
        <v>913</v>
      </c>
      <c r="B3" s="1088"/>
      <c r="C3" s="1088"/>
      <c r="D3" s="1088"/>
      <c r="E3" s="1088"/>
      <c r="F3" s="1088"/>
      <c r="G3" s="1088"/>
      <c r="H3" s="1088"/>
    </row>
    <row r="4" spans="1:11" s="498" customFormat="1" ht="30.6" customHeight="1" thickBot="1" x14ac:dyDescent="0.3">
      <c r="A4" s="656"/>
      <c r="B4" s="656"/>
      <c r="C4" s="656"/>
      <c r="D4" s="656"/>
      <c r="E4" s="1100"/>
      <c r="F4" s="1100"/>
      <c r="G4" s="1102" t="s">
        <v>1031</v>
      </c>
      <c r="H4" s="1102"/>
      <c r="I4" s="658"/>
    </row>
    <row r="5" spans="1:11" s="498" customFormat="1" ht="63.2" customHeight="1" x14ac:dyDescent="0.25">
      <c r="A5" s="1103" t="s">
        <v>3</v>
      </c>
      <c r="B5" s="1101" t="s">
        <v>914</v>
      </c>
      <c r="C5" s="1106" t="s">
        <v>915</v>
      </c>
      <c r="D5" s="1108" t="s">
        <v>1040</v>
      </c>
      <c r="E5" s="1101" t="s">
        <v>916</v>
      </c>
      <c r="F5" s="1101"/>
      <c r="G5" s="1101"/>
      <c r="H5" s="1098" t="s">
        <v>917</v>
      </c>
    </row>
    <row r="6" spans="1:11" s="498" customFormat="1" ht="15.75" thickBot="1" x14ac:dyDescent="0.3">
      <c r="A6" s="1104"/>
      <c r="B6" s="1105"/>
      <c r="C6" s="1107"/>
      <c r="D6" s="1109"/>
      <c r="E6" s="660" t="s">
        <v>1039</v>
      </c>
      <c r="F6" s="660" t="s">
        <v>1047</v>
      </c>
      <c r="G6" s="660" t="s">
        <v>1064</v>
      </c>
      <c r="H6" s="1099"/>
    </row>
    <row r="7" spans="1:11" s="498" customFormat="1" ht="15.75" thickBot="1" x14ac:dyDescent="0.3">
      <c r="A7" s="661"/>
      <c r="B7" s="662" t="s">
        <v>314</v>
      </c>
      <c r="C7" s="662" t="s">
        <v>315</v>
      </c>
      <c r="D7" s="662" t="s">
        <v>316</v>
      </c>
      <c r="E7" s="662" t="s">
        <v>318</v>
      </c>
      <c r="F7" s="662" t="s">
        <v>317</v>
      </c>
      <c r="G7" s="662" t="s">
        <v>319</v>
      </c>
      <c r="H7" s="663" t="s">
        <v>320</v>
      </c>
    </row>
    <row r="8" spans="1:11" s="498" customFormat="1" ht="15" x14ac:dyDescent="0.25">
      <c r="A8" s="664" t="s">
        <v>5</v>
      </c>
      <c r="B8" s="665"/>
      <c r="C8" s="665"/>
      <c r="D8" s="665"/>
      <c r="E8" s="666"/>
      <c r="F8" s="666"/>
      <c r="G8" s="666"/>
      <c r="H8" s="667">
        <f>SUM(E8:G8)</f>
        <v>0</v>
      </c>
    </row>
    <row r="9" spans="1:11" s="498" customFormat="1" ht="15" x14ac:dyDescent="0.25">
      <c r="A9" s="668" t="s">
        <v>6</v>
      </c>
      <c r="B9" s="669"/>
      <c r="C9" s="669"/>
      <c r="D9" s="669"/>
      <c r="E9" s="670"/>
      <c r="F9" s="670"/>
      <c r="G9" s="670"/>
      <c r="H9" s="671">
        <f>SUM(E9:G9)</f>
        <v>0</v>
      </c>
    </row>
    <row r="10" spans="1:11" s="498" customFormat="1" ht="15" x14ac:dyDescent="0.25">
      <c r="A10" s="668" t="s">
        <v>7</v>
      </c>
      <c r="B10" s="669"/>
      <c r="C10" s="669"/>
      <c r="D10" s="669"/>
      <c r="E10" s="670"/>
      <c r="F10" s="670"/>
      <c r="G10" s="670"/>
      <c r="H10" s="671">
        <f>SUM(E10:G10)</f>
        <v>0</v>
      </c>
    </row>
    <row r="11" spans="1:11" s="498" customFormat="1" ht="15" x14ac:dyDescent="0.25">
      <c r="A11" s="668" t="s">
        <v>8</v>
      </c>
      <c r="B11" s="669"/>
      <c r="C11" s="669"/>
      <c r="D11" s="669"/>
      <c r="E11" s="670"/>
      <c r="F11" s="670"/>
      <c r="G11" s="670"/>
      <c r="H11" s="671">
        <f>SUM(E11:G11)</f>
        <v>0</v>
      </c>
    </row>
    <row r="12" spans="1:11" s="498" customFormat="1" ht="15.75" thickBot="1" x14ac:dyDescent="0.3">
      <c r="A12" s="672" t="s">
        <v>9</v>
      </c>
      <c r="B12" s="673"/>
      <c r="C12" s="673"/>
      <c r="D12" s="673"/>
      <c r="E12" s="674"/>
      <c r="F12" s="674"/>
      <c r="G12" s="674"/>
      <c r="H12" s="671">
        <f>SUM(E12:G12)</f>
        <v>0</v>
      </c>
    </row>
    <row r="13" spans="1:11" s="556" customFormat="1" ht="24" customHeight="1" thickBot="1" x14ac:dyDescent="0.25">
      <c r="A13" s="675" t="s">
        <v>10</v>
      </c>
      <c r="B13" s="690" t="s">
        <v>918</v>
      </c>
      <c r="C13" s="690"/>
      <c r="D13" s="690"/>
      <c r="E13" s="691">
        <f>SUM(E8:E12)</f>
        <v>0</v>
      </c>
      <c r="F13" s="691">
        <f>SUM(F8:F12)</f>
        <v>0</v>
      </c>
      <c r="G13" s="691">
        <f>SUM(G8:G12)</f>
        <v>0</v>
      </c>
      <c r="H13" s="692">
        <f>SUM(H8:H12)</f>
        <v>0</v>
      </c>
    </row>
    <row r="14" spans="1:11" s="498" customFormat="1" ht="33.6" customHeight="1" x14ac:dyDescent="0.25"/>
    <row r="15" spans="1:11" s="498" customFormat="1" ht="36.6" customHeight="1" x14ac:dyDescent="0.25">
      <c r="A15" s="1088" t="s">
        <v>919</v>
      </c>
      <c r="B15" s="1088"/>
      <c r="C15" s="1088"/>
      <c r="D15" s="1088"/>
      <c r="E15" s="1088"/>
      <c r="F15" s="1088"/>
      <c r="G15" s="1088"/>
      <c r="H15" s="1088"/>
    </row>
    <row r="16" spans="1:11" s="498" customFormat="1" ht="28.9" customHeight="1" thickBot="1" x14ac:dyDescent="0.3">
      <c r="A16" s="656"/>
      <c r="B16" s="656"/>
      <c r="C16" s="657" t="s">
        <v>499</v>
      </c>
      <c r="H16" s="657" t="s">
        <v>1031</v>
      </c>
      <c r="I16" s="696"/>
    </row>
    <row r="17" spans="1:8" s="104" customFormat="1" ht="27" customHeight="1" thickBot="1" x14ac:dyDescent="0.25">
      <c r="A17" s="676" t="s">
        <v>3</v>
      </c>
      <c r="B17" s="1089" t="s">
        <v>920</v>
      </c>
      <c r="C17" s="1089"/>
      <c r="D17" s="1089"/>
      <c r="E17" s="677" t="str">
        <f>D5</f>
        <v>2024. év</v>
      </c>
      <c r="F17" s="1044" t="str">
        <f>E6</f>
        <v>2025.</v>
      </c>
      <c r="G17" s="1044" t="str">
        <f>F6</f>
        <v>2026.</v>
      </c>
      <c r="H17" s="1044" t="str">
        <f>G6</f>
        <v>2027.</v>
      </c>
    </row>
    <row r="18" spans="1:8" s="104" customFormat="1" ht="13.5" thickBot="1" x14ac:dyDescent="0.25">
      <c r="A18" s="678"/>
      <c r="B18" s="1090" t="s">
        <v>314</v>
      </c>
      <c r="C18" s="1090"/>
      <c r="D18" s="1090"/>
      <c r="E18" s="679" t="s">
        <v>315</v>
      </c>
      <c r="F18" s="680" t="s">
        <v>316</v>
      </c>
      <c r="G18" s="680" t="s">
        <v>318</v>
      </c>
      <c r="H18" s="680" t="s">
        <v>317</v>
      </c>
    </row>
    <row r="19" spans="1:8" s="104" customFormat="1" x14ac:dyDescent="0.2">
      <c r="A19" s="681" t="s">
        <v>5</v>
      </c>
      <c r="B19" s="1091" t="s">
        <v>921</v>
      </c>
      <c r="C19" s="1092"/>
      <c r="D19" s="1092"/>
      <c r="E19" s="682">
        <v>0</v>
      </c>
      <c r="F19" s="682">
        <v>0</v>
      </c>
      <c r="G19" s="682">
        <v>0</v>
      </c>
      <c r="H19" s="682">
        <v>0</v>
      </c>
    </row>
    <row r="20" spans="1:8" s="104" customFormat="1" ht="41.45" customHeight="1" x14ac:dyDescent="0.2">
      <c r="A20" s="683" t="s">
        <v>6</v>
      </c>
      <c r="B20" s="1093" t="s">
        <v>922</v>
      </c>
      <c r="C20" s="1093"/>
      <c r="D20" s="1093"/>
      <c r="E20" s="684">
        <v>0</v>
      </c>
      <c r="F20" s="684"/>
      <c r="G20" s="684"/>
      <c r="H20" s="684"/>
    </row>
    <row r="21" spans="1:8" s="104" customFormat="1" x14ac:dyDescent="0.2">
      <c r="A21" s="683" t="s">
        <v>7</v>
      </c>
      <c r="B21" s="1094" t="s">
        <v>923</v>
      </c>
      <c r="C21" s="1094"/>
      <c r="D21" s="1094"/>
      <c r="E21" s="684">
        <v>0</v>
      </c>
      <c r="F21" s="684"/>
      <c r="G21" s="684"/>
      <c r="H21" s="684"/>
    </row>
    <row r="22" spans="1:8" s="685" customFormat="1" ht="39.6" customHeight="1" x14ac:dyDescent="0.2">
      <c r="A22" s="683" t="s">
        <v>8</v>
      </c>
      <c r="B22" s="1093" t="s">
        <v>924</v>
      </c>
      <c r="C22" s="1093"/>
      <c r="D22" s="1093"/>
      <c r="E22" s="684">
        <v>0</v>
      </c>
      <c r="F22" s="684"/>
      <c r="G22" s="684"/>
      <c r="H22" s="684"/>
    </row>
    <row r="23" spans="1:8" s="104" customFormat="1" x14ac:dyDescent="0.2">
      <c r="A23" s="683" t="s">
        <v>9</v>
      </c>
      <c r="B23" s="1094" t="s">
        <v>925</v>
      </c>
      <c r="C23" s="1094"/>
      <c r="D23" s="1094"/>
      <c r="E23" s="686">
        <v>0</v>
      </c>
      <c r="F23" s="686">
        <v>0</v>
      </c>
      <c r="G23" s="686">
        <v>0</v>
      </c>
      <c r="H23" s="686">
        <v>0</v>
      </c>
    </row>
    <row r="24" spans="1:8" s="104" customFormat="1" ht="28.15" customHeight="1" thickBot="1" x14ac:dyDescent="0.25">
      <c r="A24" s="687" t="s">
        <v>10</v>
      </c>
      <c r="B24" s="1095" t="s">
        <v>926</v>
      </c>
      <c r="C24" s="1095"/>
      <c r="D24" s="1095"/>
      <c r="E24" s="684"/>
      <c r="F24" s="684"/>
      <c r="G24" s="684"/>
      <c r="H24" s="684"/>
    </row>
    <row r="25" spans="1:8" s="685" customFormat="1" ht="22.9" customHeight="1" thickBot="1" x14ac:dyDescent="0.25">
      <c r="A25" s="1096" t="s">
        <v>927</v>
      </c>
      <c r="B25" s="1097"/>
      <c r="C25" s="1097"/>
      <c r="D25" s="1097"/>
      <c r="E25" s="688">
        <f>SUM(E19:E24)</f>
        <v>0</v>
      </c>
      <c r="F25" s="689">
        <f>SUM(F19:F24)</f>
        <v>0</v>
      </c>
      <c r="G25" s="689">
        <f>SUM(G19:G24)</f>
        <v>0</v>
      </c>
      <c r="H25" s="689">
        <f>SUM(H19:H24)</f>
        <v>0</v>
      </c>
    </row>
    <row r="26" spans="1:8" s="104" customFormat="1" ht="13.15" customHeight="1" x14ac:dyDescent="0.2"/>
    <row r="27" spans="1:8" x14ac:dyDescent="0.2">
      <c r="A27" s="1087" t="s">
        <v>928</v>
      </c>
      <c r="B27" s="1087"/>
      <c r="C27" s="1087"/>
      <c r="D27" s="1087"/>
      <c r="E27" s="1087"/>
      <c r="F27" s="1087"/>
      <c r="G27" s="1087"/>
      <c r="H27" s="1087"/>
    </row>
  </sheetData>
  <mergeCells count="21">
    <mergeCell ref="A1:H1"/>
    <mergeCell ref="B22:D22"/>
    <mergeCell ref="B23:D23"/>
    <mergeCell ref="B24:D24"/>
    <mergeCell ref="A25:D25"/>
    <mergeCell ref="H5:H6"/>
    <mergeCell ref="B20:D20"/>
    <mergeCell ref="B21:D21"/>
    <mergeCell ref="A3:H3"/>
    <mergeCell ref="E4:F4"/>
    <mergeCell ref="E5:G5"/>
    <mergeCell ref="G4:H4"/>
    <mergeCell ref="A5:A6"/>
    <mergeCell ref="B5:B6"/>
    <mergeCell ref="C5:C6"/>
    <mergeCell ref="D5:D6"/>
    <mergeCell ref="A27:H27"/>
    <mergeCell ref="A15:H15"/>
    <mergeCell ref="B17:D17"/>
    <mergeCell ref="B18:D18"/>
    <mergeCell ref="B19:D19"/>
  </mergeCells>
  <phoneticPr fontId="24" type="noConversion"/>
  <pageMargins left="0.7" right="0.7" top="0.75" bottom="0.75" header="0.3" footer="0.3"/>
  <pageSetup paperSize="9" scale="9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K16"/>
  <sheetViews>
    <sheetView zoomScale="120" zoomScaleNormal="120" zoomScalePageLayoutView="120" workbookViewId="0">
      <selection activeCell="BA21" sqref="BA21"/>
    </sheetView>
  </sheetViews>
  <sheetFormatPr defaultColWidth="9.33203125" defaultRowHeight="12.75" x14ac:dyDescent="0.2"/>
  <cols>
    <col min="1" max="1" width="55.1640625" style="15" customWidth="1"/>
    <col min="2" max="2" width="13.33203125" style="14" customWidth="1"/>
    <col min="3" max="3" width="16.33203125" style="14" customWidth="1"/>
    <col min="4" max="4" width="12.6640625" style="14" customWidth="1"/>
    <col min="5" max="5" width="13.5" style="14" customWidth="1"/>
    <col min="6" max="6" width="15.33203125" style="14" customWidth="1"/>
    <col min="7" max="7" width="11.5" style="14" customWidth="1"/>
    <col min="8" max="8" width="12.83203125" style="14" customWidth="1"/>
    <col min="9" max="9" width="13.83203125" style="14" customWidth="1"/>
    <col min="10" max="16384" width="9.33203125" style="14"/>
  </cols>
  <sheetData>
    <row r="1" spans="1:11" ht="13.9" customHeight="1" x14ac:dyDescent="0.2">
      <c r="A1" s="1086" t="str">
        <f>CONCATENATE("5. melléklet ",Z_ALAPADATOK!A7," ",Z_ALAPADATOK!B7," ",Z_ALAPADATOK!C7," ",Z_ALAPADATOK!D7," ",Z_ALAPADATOK!E7," ",Z_ALAPADATOK!F7," ",Z_ALAPADATOK!G7," ",Z_ALAPADATOK!H7)</f>
        <v>5. melléklet a  / 2026. (  ) társulási határozathoz</v>
      </c>
      <c r="B1" s="1086"/>
      <c r="C1" s="1086"/>
      <c r="D1" s="1086"/>
      <c r="E1" s="1086"/>
      <c r="F1" s="1086"/>
      <c r="G1" s="921"/>
      <c r="H1" s="423"/>
      <c r="I1" s="423"/>
      <c r="J1" s="423"/>
      <c r="K1" s="423"/>
    </row>
    <row r="2" spans="1:11" x14ac:dyDescent="0.2">
      <c r="A2" s="214"/>
      <c r="B2" s="215"/>
      <c r="C2" s="215"/>
      <c r="D2" s="215"/>
      <c r="E2" s="215"/>
      <c r="F2" s="215"/>
      <c r="G2" s="711"/>
    </row>
    <row r="3" spans="1:11" ht="15.75" x14ac:dyDescent="0.2">
      <c r="A3" s="1110" t="s">
        <v>1019</v>
      </c>
      <c r="B3" s="1110"/>
      <c r="C3" s="1110"/>
      <c r="D3" s="1110"/>
      <c r="E3" s="1110"/>
      <c r="F3" s="1110"/>
      <c r="G3" s="711"/>
    </row>
    <row r="4" spans="1:11" ht="22.5" customHeight="1" thickBot="1" x14ac:dyDescent="0.3">
      <c r="A4" s="214"/>
      <c r="B4" s="215"/>
      <c r="C4" s="215"/>
      <c r="D4" s="215"/>
      <c r="E4" s="215"/>
      <c r="F4" s="216" t="str">
        <f>'Z_3..mell'!I3</f>
        <v xml:space="preserve"> Forintban</v>
      </c>
      <c r="G4" s="711"/>
    </row>
    <row r="5" spans="1:11" s="16" customFormat="1" ht="44.45" customHeight="1" thickBot="1" x14ac:dyDescent="0.25">
      <c r="A5" s="217" t="s">
        <v>39</v>
      </c>
      <c r="B5" s="190" t="s">
        <v>40</v>
      </c>
      <c r="C5" s="190" t="s">
        <v>41</v>
      </c>
      <c r="D5" s="190" t="str">
        <f>+CONCATENATE("Felhasználás   ",LEFT(Z_ÖSSZEFÜGGÉSEK!A6,4)-1,". XII. 31-ig")</f>
        <v>Felhasználás   2024. XII. 31-ig</v>
      </c>
      <c r="E5" s="190" t="str">
        <f>+CONCATENATE("Teljesítés",CHAR(10),LEFT(Z_ÖSSZEFÜGGÉSEK!A6,4),". XII. 31-ig")</f>
        <v>Teljesítés
2025. XII. 31-ig</v>
      </c>
      <c r="F5" s="191" t="str">
        <f>+CONCATENATE("Összes teljesítés",CHAR(10),LEFT(Z_ÖSSZEFÜGGÉSEK!A6,4),". XII. 31-ig")</f>
        <v>Összes teljesítés
2025. XII. 31-ig</v>
      </c>
      <c r="G5" s="711"/>
    </row>
    <row r="6" spans="1:11" ht="12" customHeight="1" thickBot="1" x14ac:dyDescent="0.25">
      <c r="A6" s="218" t="s">
        <v>314</v>
      </c>
      <c r="B6" s="219" t="s">
        <v>315</v>
      </c>
      <c r="C6" s="219" t="s">
        <v>316</v>
      </c>
      <c r="D6" s="219" t="s">
        <v>318</v>
      </c>
      <c r="E6" s="219" t="s">
        <v>319</v>
      </c>
      <c r="F6" s="220" t="s">
        <v>353</v>
      </c>
      <c r="G6" s="711"/>
    </row>
    <row r="7" spans="1:11" x14ac:dyDescent="0.2">
      <c r="A7" s="354" t="s">
        <v>1093</v>
      </c>
      <c r="B7" s="1241">
        <v>5730772</v>
      </c>
      <c r="C7" s="1242" t="s">
        <v>1094</v>
      </c>
      <c r="D7" s="1241"/>
      <c r="E7" s="1241">
        <v>5730772</v>
      </c>
      <c r="F7" s="357">
        <f t="shared" ref="F7:F15" si="0">D7+E7</f>
        <v>5730772</v>
      </c>
      <c r="G7" s="711"/>
    </row>
    <row r="8" spans="1:11" x14ac:dyDescent="0.2">
      <c r="A8" s="1243" t="s">
        <v>1095</v>
      </c>
      <c r="B8" s="1241">
        <v>540004</v>
      </c>
      <c r="C8" s="1242" t="s">
        <v>1094</v>
      </c>
      <c r="D8" s="1241"/>
      <c r="E8" s="1241">
        <v>540004</v>
      </c>
      <c r="F8" s="357">
        <f t="shared" si="0"/>
        <v>540004</v>
      </c>
      <c r="G8" s="711"/>
    </row>
    <row r="9" spans="1:11" x14ac:dyDescent="0.2">
      <c r="A9" s="358"/>
      <c r="B9" s="355"/>
      <c r="C9" s="356"/>
      <c r="D9" s="355"/>
      <c r="E9" s="355"/>
      <c r="F9" s="357">
        <f t="shared" si="0"/>
        <v>0</v>
      </c>
      <c r="G9" s="711"/>
    </row>
    <row r="10" spans="1:11" x14ac:dyDescent="0.2">
      <c r="A10" s="354"/>
      <c r="B10" s="355"/>
      <c r="C10" s="356"/>
      <c r="D10" s="355"/>
      <c r="E10" s="355"/>
      <c r="F10" s="357">
        <f t="shared" si="0"/>
        <v>0</v>
      </c>
      <c r="G10" s="711"/>
    </row>
    <row r="11" spans="1:11" x14ac:dyDescent="0.2">
      <c r="A11" s="354"/>
      <c r="B11" s="355"/>
      <c r="C11" s="356"/>
      <c r="D11" s="355"/>
      <c r="E11" s="355"/>
      <c r="F11" s="357">
        <f t="shared" si="0"/>
        <v>0</v>
      </c>
      <c r="G11" s="711"/>
    </row>
    <row r="12" spans="1:11" x14ac:dyDescent="0.2">
      <c r="A12" s="354"/>
      <c r="B12" s="355"/>
      <c r="C12" s="356"/>
      <c r="D12" s="355"/>
      <c r="E12" s="355"/>
      <c r="F12" s="357">
        <f t="shared" si="0"/>
        <v>0</v>
      </c>
      <c r="G12" s="711"/>
    </row>
    <row r="13" spans="1:11" x14ac:dyDescent="0.2">
      <c r="A13" s="354"/>
      <c r="B13" s="355"/>
      <c r="C13" s="356"/>
      <c r="D13" s="355"/>
      <c r="E13" s="355"/>
      <c r="F13" s="357">
        <f t="shared" si="0"/>
        <v>0</v>
      </c>
      <c r="G13" s="711"/>
    </row>
    <row r="14" spans="1:11" x14ac:dyDescent="0.2">
      <c r="A14" s="354"/>
      <c r="B14" s="355"/>
      <c r="C14" s="356"/>
      <c r="D14" s="355"/>
      <c r="E14" s="355"/>
      <c r="F14" s="357">
        <f t="shared" si="0"/>
        <v>0</v>
      </c>
      <c r="G14" s="711"/>
    </row>
    <row r="15" spans="1:11" ht="13.5" thickBot="1" x14ac:dyDescent="0.25">
      <c r="A15" s="359"/>
      <c r="B15" s="355"/>
      <c r="C15" s="356"/>
      <c r="D15" s="355"/>
      <c r="E15" s="355"/>
      <c r="F15" s="357">
        <f t="shared" si="0"/>
        <v>0</v>
      </c>
      <c r="G15" s="711"/>
    </row>
    <row r="16" spans="1:11" s="17" customFormat="1" ht="18" customHeight="1" thickBot="1" x14ac:dyDescent="0.25">
      <c r="A16" s="360" t="s">
        <v>38</v>
      </c>
      <c r="B16" s="361">
        <f>SUM(B7:B15)</f>
        <v>6270776</v>
      </c>
      <c r="C16" s="362"/>
      <c r="D16" s="361">
        <f>SUM(D7:D15)</f>
        <v>0</v>
      </c>
      <c r="E16" s="361">
        <f>SUM(E7:E15)</f>
        <v>6270776</v>
      </c>
      <c r="F16" s="363">
        <f>SUM(F7:F15)</f>
        <v>6270776</v>
      </c>
      <c r="G16" s="711"/>
    </row>
  </sheetData>
  <mergeCells count="2">
    <mergeCell ref="A3:F3"/>
    <mergeCell ref="A1:F1"/>
  </mergeCells>
  <printOptions horizontalCentered="1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68</vt:i4>
      </vt:variant>
      <vt:variant>
        <vt:lpstr>Névvel ellátott tartományok</vt:lpstr>
      </vt:variant>
      <vt:variant>
        <vt:i4>49</vt:i4>
      </vt:variant>
    </vt:vector>
  </HeadingPairs>
  <TitlesOfParts>
    <vt:vector size="117" baseType="lpstr">
      <vt:lpstr>Z_TARTALOMJEGYZÉK</vt:lpstr>
      <vt:lpstr>Z_ALAPADATOK</vt:lpstr>
      <vt:lpstr>Z_ÖSSZEFÜGGÉSEK</vt:lpstr>
      <vt:lpstr>Z_1.mell.</vt:lpstr>
      <vt:lpstr>Z_2.mell</vt:lpstr>
      <vt:lpstr>Z_3..mell</vt:lpstr>
      <vt:lpstr>Z_ELLENŐRZÉS</vt:lpstr>
      <vt:lpstr>Z_4.mell</vt:lpstr>
      <vt:lpstr>Z_5.mell</vt:lpstr>
      <vt:lpstr>Z_6.mell.</vt:lpstr>
      <vt:lpstr>Z_7.mell.</vt:lpstr>
      <vt:lpstr>Z_8.mell</vt:lpstr>
      <vt:lpstr>Z_9.mell</vt:lpstr>
      <vt:lpstr>Z_10.sz.mell</vt:lpstr>
      <vt:lpstr>Z_11.mell.</vt:lpstr>
      <vt:lpstr>Z_6.1.1.sz.mell</vt:lpstr>
      <vt:lpstr>Z_6.1.2.sz.mell</vt:lpstr>
      <vt:lpstr>Z_6.1.3.sz.mell</vt:lpstr>
      <vt:lpstr>Z_6.2.1.sz.mell</vt:lpstr>
      <vt:lpstr>Z_6.2.2.sz.mell</vt:lpstr>
      <vt:lpstr>Z_6.2.3.sz.mell</vt:lpstr>
      <vt:lpstr>Z_6.3.1.sz.mell</vt:lpstr>
      <vt:lpstr>Z_6.3.2.sz.mell</vt:lpstr>
      <vt:lpstr>Z_6.3.3.sz.mell</vt:lpstr>
      <vt:lpstr>Z_6.4.1.sz.mell</vt:lpstr>
      <vt:lpstr>Z_6.4.2.sz.mell</vt:lpstr>
      <vt:lpstr>Z_6.4.3.sz.mell</vt:lpstr>
      <vt:lpstr>Z_6.5.sz.mell</vt:lpstr>
      <vt:lpstr>Z_6.5.1.sz.mell</vt:lpstr>
      <vt:lpstr>Z_6.5.2.sz.mell</vt:lpstr>
      <vt:lpstr>Z_6.5.3.sz.mell</vt:lpstr>
      <vt:lpstr>Z_6.6.sz.mell</vt:lpstr>
      <vt:lpstr>Z_6.6.1.sz.mell</vt:lpstr>
      <vt:lpstr>Z_6.6.2.sz.mell</vt:lpstr>
      <vt:lpstr>Z_6.6.3.sz.mell</vt:lpstr>
      <vt:lpstr>Z_6.7.sz.mell</vt:lpstr>
      <vt:lpstr>Z_6.7.1.sz.mell</vt:lpstr>
      <vt:lpstr>Z_6.7.2.sz.mell</vt:lpstr>
      <vt:lpstr>Z_6.7.3.sz.mell</vt:lpstr>
      <vt:lpstr>Z_6.8.sz.mell</vt:lpstr>
      <vt:lpstr>Z_6.8.1.sz.mell</vt:lpstr>
      <vt:lpstr>Z_6.8.2.sz.mell</vt:lpstr>
      <vt:lpstr>Z_6.8.3.sz.mell</vt:lpstr>
      <vt:lpstr>Z_6.9.sz.mell</vt:lpstr>
      <vt:lpstr>Z_6.9.1.sz.mell</vt:lpstr>
      <vt:lpstr>Z_6.9.2.sz.mell</vt:lpstr>
      <vt:lpstr>Z_6.9.3.sz.mell</vt:lpstr>
      <vt:lpstr>Z_6.10.sz.mell</vt:lpstr>
      <vt:lpstr>Z_6.10.1.sz.mell</vt:lpstr>
      <vt:lpstr>Z_6.10.2.sz.mell</vt:lpstr>
      <vt:lpstr>Z_6.10.3.sz.mell</vt:lpstr>
      <vt:lpstr>Z_6.11.sz.mell</vt:lpstr>
      <vt:lpstr>Z_6.11.1.sz.mell</vt:lpstr>
      <vt:lpstr>Z_6.11.2.sz.mell</vt:lpstr>
      <vt:lpstr>Z_6.11.3.sz.mell</vt:lpstr>
      <vt:lpstr>Z_6.12.sz.mell</vt:lpstr>
      <vt:lpstr>Z_6.12.1.sz.mell</vt:lpstr>
      <vt:lpstr>Z_6.12.2.sz.mell</vt:lpstr>
      <vt:lpstr>Z_6.12.3.sz.mell</vt:lpstr>
      <vt:lpstr>Z_12.mell</vt:lpstr>
      <vt:lpstr>Z_13.mell</vt:lpstr>
      <vt:lpstr>Z_14.mell</vt:lpstr>
      <vt:lpstr>Z_15.sz.mell</vt:lpstr>
      <vt:lpstr>Z_16.mell</vt:lpstr>
      <vt:lpstr>Z_17.mell</vt:lpstr>
      <vt:lpstr>Z_7.2.tájékoztató_t.</vt:lpstr>
      <vt:lpstr>Z_7.3.tájékoztató_t.</vt:lpstr>
      <vt:lpstr>Z_10.tájékoztató_t.</vt:lpstr>
      <vt:lpstr>Z_7.3.tájékoztató_t.!_ftnref1</vt:lpstr>
      <vt:lpstr>Z_10.sz.mell!Nyomtatási_cím</vt:lpstr>
      <vt:lpstr>Z_15.sz.mell!Nyomtatási_cím</vt:lpstr>
      <vt:lpstr>Z_6.1.1.sz.mell!Nyomtatási_cím</vt:lpstr>
      <vt:lpstr>Z_6.1.2.sz.mell!Nyomtatási_cím</vt:lpstr>
      <vt:lpstr>Z_6.1.3.sz.mell!Nyomtatási_cím</vt:lpstr>
      <vt:lpstr>Z_6.10.1.sz.mell!Nyomtatási_cím</vt:lpstr>
      <vt:lpstr>Z_6.10.2.sz.mell!Nyomtatási_cím</vt:lpstr>
      <vt:lpstr>Z_6.10.3.sz.mell!Nyomtatási_cím</vt:lpstr>
      <vt:lpstr>Z_6.10.sz.mell!Nyomtatási_cím</vt:lpstr>
      <vt:lpstr>Z_6.11.1.sz.mell!Nyomtatási_cím</vt:lpstr>
      <vt:lpstr>Z_6.11.2.sz.mell!Nyomtatási_cím</vt:lpstr>
      <vt:lpstr>Z_6.11.3.sz.mell!Nyomtatási_cím</vt:lpstr>
      <vt:lpstr>Z_6.11.sz.mell!Nyomtatási_cím</vt:lpstr>
      <vt:lpstr>Z_6.12.1.sz.mell!Nyomtatási_cím</vt:lpstr>
      <vt:lpstr>Z_6.12.2.sz.mell!Nyomtatási_cím</vt:lpstr>
      <vt:lpstr>Z_6.12.3.sz.mell!Nyomtatási_cím</vt:lpstr>
      <vt:lpstr>Z_6.12.sz.mell!Nyomtatási_cím</vt:lpstr>
      <vt:lpstr>Z_6.2.1.sz.mell!Nyomtatási_cím</vt:lpstr>
      <vt:lpstr>Z_6.2.2.sz.mell!Nyomtatási_cím</vt:lpstr>
      <vt:lpstr>Z_6.2.3.sz.mell!Nyomtatási_cím</vt:lpstr>
      <vt:lpstr>Z_6.3.1.sz.mell!Nyomtatási_cím</vt:lpstr>
      <vt:lpstr>Z_6.3.2.sz.mell!Nyomtatási_cím</vt:lpstr>
      <vt:lpstr>Z_6.3.3.sz.mell!Nyomtatási_cím</vt:lpstr>
      <vt:lpstr>Z_6.4.1.sz.mell!Nyomtatási_cím</vt:lpstr>
      <vt:lpstr>Z_6.4.2.sz.mell!Nyomtatási_cím</vt:lpstr>
      <vt:lpstr>Z_6.4.3.sz.mell!Nyomtatási_cím</vt:lpstr>
      <vt:lpstr>Z_6.5.1.sz.mell!Nyomtatási_cím</vt:lpstr>
      <vt:lpstr>Z_6.5.2.sz.mell!Nyomtatási_cím</vt:lpstr>
      <vt:lpstr>Z_6.5.3.sz.mell!Nyomtatási_cím</vt:lpstr>
      <vt:lpstr>Z_6.5.sz.mell!Nyomtatási_cím</vt:lpstr>
      <vt:lpstr>Z_6.6.1.sz.mell!Nyomtatási_cím</vt:lpstr>
      <vt:lpstr>Z_6.6.2.sz.mell!Nyomtatási_cím</vt:lpstr>
      <vt:lpstr>Z_6.6.3.sz.mell!Nyomtatási_cím</vt:lpstr>
      <vt:lpstr>Z_6.6.sz.mell!Nyomtatási_cím</vt:lpstr>
      <vt:lpstr>Z_6.7.1.sz.mell!Nyomtatási_cím</vt:lpstr>
      <vt:lpstr>Z_6.7.2.sz.mell!Nyomtatási_cím</vt:lpstr>
      <vt:lpstr>Z_6.7.3.sz.mell!Nyomtatási_cím</vt:lpstr>
      <vt:lpstr>Z_6.7.sz.mell!Nyomtatási_cím</vt:lpstr>
      <vt:lpstr>Z_6.8.1.sz.mell!Nyomtatási_cím</vt:lpstr>
      <vt:lpstr>Z_6.8.2.sz.mell!Nyomtatási_cím</vt:lpstr>
      <vt:lpstr>Z_6.8.3.sz.mell!Nyomtatási_cím</vt:lpstr>
      <vt:lpstr>Z_6.8.sz.mell!Nyomtatási_cím</vt:lpstr>
      <vt:lpstr>Z_6.9.1.sz.mell!Nyomtatási_cím</vt:lpstr>
      <vt:lpstr>Z_6.9.2.sz.mell!Nyomtatási_cím</vt:lpstr>
      <vt:lpstr>Z_6.9.3.sz.mell!Nyomtatási_cím</vt:lpstr>
      <vt:lpstr>Z_6.9.sz.mell!Nyomtatási_cím</vt:lpstr>
      <vt:lpstr>Z_1.mell.!Nyomtatási_terület</vt:lpstr>
      <vt:lpstr>Z_13.mell!Nyomtatási_terület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Királyegyházai Közös Önkormányzati Hivatal Királyegyhá</cp:lastModifiedBy>
  <cp:lastPrinted>2025-04-07T13:46:00Z</cp:lastPrinted>
  <dcterms:created xsi:type="dcterms:W3CDTF">1999-10-30T10:30:45Z</dcterms:created>
  <dcterms:modified xsi:type="dcterms:W3CDTF">2026-04-01T13:09:19Z</dcterms:modified>
</cp:coreProperties>
</file>